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to.hiroaki\Box\1900200_研究情報室（全員）\し　GIS関係\さ　酸性雨\CGERページからの移行\データセット\第3次\xls→Excelファイル\"/>
    </mc:Choice>
  </mc:AlternateContent>
  <xr:revisionPtr revIDLastSave="0" documentId="8_{06B9E2E1-BB93-49C4-AA9A-64E02FD1B320}" xr6:coauthVersionLast="47" xr6:coauthVersionMax="47" xr10:uidLastSave="{00000000-0000-0000-0000-000000000000}"/>
  <bookViews>
    <workbookView xWindow="-120" yWindow="-120" windowWidth="29040" windowHeight="15720" tabRatio="757" xr2:uid="{00000000-000D-0000-FFFF-FFFF00000000}"/>
  </bookViews>
  <sheets>
    <sheet name="地点番号" sheetId="1" r:id="rId1"/>
    <sheet name="QAQC" sheetId="2" r:id="rId2"/>
    <sheet name="調査年月日" sheetId="3" r:id="rId3"/>
    <sheet name="測定日数" sheetId="4" r:id="rId4"/>
    <sheet name="mm" sheetId="5" r:id="rId5"/>
    <sheet name="pH" sheetId="6" r:id="rId6"/>
    <sheet name="EC" sheetId="7" r:id="rId7"/>
    <sheet name="SO4" sheetId="8" r:id="rId8"/>
    <sheet name="NO3" sheetId="9" r:id="rId9"/>
    <sheet name="Cl" sheetId="10" r:id="rId10"/>
    <sheet name="H" sheetId="11" r:id="rId11"/>
    <sheet name="NH4" sheetId="12" r:id="rId12"/>
    <sheet name="Na" sheetId="13" r:id="rId13"/>
    <sheet name="K" sheetId="14" r:id="rId14"/>
    <sheet name="Mg" sheetId="15" r:id="rId15"/>
    <sheet name="Ca" sheetId="16" r:id="rId16"/>
    <sheet name="A+C" sheetId="17" r:id="rId17"/>
    <sheet name="R1" sheetId="18" r:id="rId18"/>
    <sheet name="R2" sheetId="19" r:id="rId19"/>
    <sheet name="年まとめ" sheetId="20" r:id="rId20"/>
    <sheet name="年沈着量" sheetId="21" r:id="rId21"/>
    <sheet name="all" sheetId="22" r:id="rId22"/>
  </sheets>
  <definedNames>
    <definedName name="_xlnm._FilterDatabase" localSheetId="21" hidden="1">all!$A$3:$AG$603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03" i="22" l="1"/>
  <c r="O603" i="22"/>
  <c r="N603" i="22"/>
  <c r="M603" i="22"/>
  <c r="L603" i="22"/>
  <c r="K603" i="22"/>
  <c r="J603" i="22"/>
  <c r="I603" i="22"/>
  <c r="H603" i="22"/>
  <c r="G603" i="22"/>
  <c r="F603" i="22"/>
  <c r="E603" i="22"/>
  <c r="D603" i="22"/>
  <c r="P602" i="22"/>
  <c r="O602" i="22"/>
  <c r="N602" i="22"/>
  <c r="M602" i="22"/>
  <c r="L602" i="22"/>
  <c r="K602" i="22"/>
  <c r="J602" i="22"/>
  <c r="I602" i="22"/>
  <c r="H602" i="22"/>
  <c r="G602" i="22"/>
  <c r="F602" i="22"/>
  <c r="E602" i="22"/>
  <c r="D602" i="22"/>
  <c r="P601" i="22"/>
  <c r="O601" i="22"/>
  <c r="N601" i="22"/>
  <c r="M601" i="22"/>
  <c r="L601" i="22"/>
  <c r="K601" i="22"/>
  <c r="J601" i="22"/>
  <c r="I601" i="22"/>
  <c r="H601" i="22"/>
  <c r="G601" i="22"/>
  <c r="F601" i="22"/>
  <c r="E601" i="22"/>
  <c r="D601" i="22"/>
  <c r="P600" i="22"/>
  <c r="O600" i="22"/>
  <c r="N600" i="22"/>
  <c r="M600" i="22"/>
  <c r="L600" i="22"/>
  <c r="K600" i="22"/>
  <c r="J600" i="22"/>
  <c r="I600" i="22"/>
  <c r="H600" i="22"/>
  <c r="G600" i="22"/>
  <c r="F600" i="22"/>
  <c r="E600" i="22"/>
  <c r="D600" i="22"/>
  <c r="P599" i="22"/>
  <c r="O599" i="22"/>
  <c r="N599" i="22"/>
  <c r="M599" i="22"/>
  <c r="L599" i="22"/>
  <c r="K599" i="22"/>
  <c r="J599" i="22"/>
  <c r="I599" i="22"/>
  <c r="H599" i="22"/>
  <c r="G599" i="22"/>
  <c r="F599" i="22"/>
  <c r="E599" i="22"/>
  <c r="D599" i="22"/>
  <c r="P598" i="22"/>
  <c r="O598" i="22"/>
  <c r="N598" i="22"/>
  <c r="M598" i="22"/>
  <c r="L598" i="22"/>
  <c r="K598" i="22"/>
  <c r="J598" i="22"/>
  <c r="I598" i="22"/>
  <c r="H598" i="22"/>
  <c r="G598" i="22"/>
  <c r="F598" i="22"/>
  <c r="E598" i="22"/>
  <c r="D598" i="22"/>
  <c r="P597" i="22"/>
  <c r="O597" i="22"/>
  <c r="N597" i="22"/>
  <c r="M597" i="22"/>
  <c r="L597" i="22"/>
  <c r="K597" i="22"/>
  <c r="J597" i="22"/>
  <c r="I597" i="22"/>
  <c r="H597" i="22"/>
  <c r="G597" i="22"/>
  <c r="F597" i="22"/>
  <c r="E597" i="22"/>
  <c r="D597" i="22"/>
  <c r="P596" i="22"/>
  <c r="O596" i="22"/>
  <c r="N596" i="22"/>
  <c r="M596" i="22"/>
  <c r="L596" i="22"/>
  <c r="K596" i="22"/>
  <c r="J596" i="22"/>
  <c r="I596" i="22"/>
  <c r="H596" i="22"/>
  <c r="G596" i="22"/>
  <c r="F596" i="22"/>
  <c r="E596" i="22"/>
  <c r="D596" i="22"/>
  <c r="P595" i="22"/>
  <c r="O595" i="22"/>
  <c r="N595" i="22"/>
  <c r="M595" i="22"/>
  <c r="L595" i="22"/>
  <c r="K595" i="22"/>
  <c r="J595" i="22"/>
  <c r="I595" i="22"/>
  <c r="H595" i="22"/>
  <c r="G595" i="22"/>
  <c r="F595" i="22"/>
  <c r="E595" i="22"/>
  <c r="D595" i="22"/>
  <c r="P594" i="22"/>
  <c r="O594" i="22"/>
  <c r="N594" i="22"/>
  <c r="M594" i="22"/>
  <c r="L594" i="22"/>
  <c r="K594" i="22"/>
  <c r="J594" i="22"/>
  <c r="I594" i="22"/>
  <c r="H594" i="22"/>
  <c r="G594" i="22"/>
  <c r="F594" i="22"/>
  <c r="E594" i="22"/>
  <c r="D594" i="22"/>
  <c r="P593" i="22"/>
  <c r="O593" i="22"/>
  <c r="N593" i="22"/>
  <c r="M593" i="22"/>
  <c r="L593" i="22"/>
  <c r="K593" i="22"/>
  <c r="J593" i="22"/>
  <c r="I593" i="22"/>
  <c r="H593" i="22"/>
  <c r="G593" i="22"/>
  <c r="F593" i="22"/>
  <c r="E593" i="22"/>
  <c r="D593" i="22"/>
  <c r="P592" i="22"/>
  <c r="O592" i="22"/>
  <c r="N592" i="22"/>
  <c r="M592" i="22"/>
  <c r="L592" i="22"/>
  <c r="K592" i="22"/>
  <c r="J592" i="22"/>
  <c r="I592" i="22"/>
  <c r="H592" i="22"/>
  <c r="G592" i="22"/>
  <c r="F592" i="22"/>
  <c r="E592" i="22"/>
  <c r="D592" i="22"/>
  <c r="P591" i="22"/>
  <c r="O591" i="22"/>
  <c r="N591" i="22"/>
  <c r="M591" i="22"/>
  <c r="L591" i="22"/>
  <c r="K591" i="22"/>
  <c r="J591" i="22"/>
  <c r="I591" i="22"/>
  <c r="H591" i="22"/>
  <c r="G591" i="22"/>
  <c r="F591" i="22"/>
  <c r="E591" i="22"/>
  <c r="D591" i="22"/>
  <c r="P590" i="22"/>
  <c r="O590" i="22"/>
  <c r="N590" i="22"/>
  <c r="M590" i="22"/>
  <c r="L590" i="22"/>
  <c r="K590" i="22"/>
  <c r="J590" i="22"/>
  <c r="I590" i="22"/>
  <c r="H590" i="22"/>
  <c r="G590" i="22"/>
  <c r="F590" i="22"/>
  <c r="E590" i="22"/>
  <c r="D590" i="22"/>
  <c r="P589" i="22"/>
  <c r="O589" i="22"/>
  <c r="N589" i="22"/>
  <c r="M589" i="22"/>
  <c r="L589" i="22"/>
  <c r="K589" i="22"/>
  <c r="J589" i="22"/>
  <c r="I589" i="22"/>
  <c r="H589" i="22"/>
  <c r="G589" i="22"/>
  <c r="F589" i="22"/>
  <c r="E589" i="22"/>
  <c r="D589" i="22"/>
  <c r="P588" i="22"/>
  <c r="O588" i="22"/>
  <c r="N588" i="22"/>
  <c r="M588" i="22"/>
  <c r="L588" i="22"/>
  <c r="K588" i="22"/>
  <c r="J588" i="22"/>
  <c r="I588" i="22"/>
  <c r="H588" i="22"/>
  <c r="G588" i="22"/>
  <c r="F588" i="22"/>
  <c r="E588" i="22"/>
  <c r="D588" i="22"/>
  <c r="P587" i="22"/>
  <c r="O587" i="22"/>
  <c r="N587" i="22"/>
  <c r="M587" i="22"/>
  <c r="L587" i="22"/>
  <c r="K587" i="22"/>
  <c r="J587" i="22"/>
  <c r="I587" i="22"/>
  <c r="H587" i="22"/>
  <c r="G587" i="22"/>
  <c r="F587" i="22"/>
  <c r="E587" i="22"/>
  <c r="D587" i="22"/>
  <c r="P586" i="22"/>
  <c r="O586" i="22"/>
  <c r="N586" i="22"/>
  <c r="M586" i="22"/>
  <c r="L586" i="22"/>
  <c r="K586" i="22"/>
  <c r="J586" i="22"/>
  <c r="I586" i="22"/>
  <c r="H586" i="22"/>
  <c r="G586" i="22"/>
  <c r="F586" i="22"/>
  <c r="E586" i="22"/>
  <c r="D586" i="22"/>
  <c r="P585" i="22"/>
  <c r="O585" i="22"/>
  <c r="N585" i="22"/>
  <c r="M585" i="22"/>
  <c r="L585" i="22"/>
  <c r="K585" i="22"/>
  <c r="J585" i="22"/>
  <c r="I585" i="22"/>
  <c r="H585" i="22"/>
  <c r="G585" i="22"/>
  <c r="F585" i="22"/>
  <c r="E585" i="22"/>
  <c r="D585" i="22"/>
  <c r="P584" i="22"/>
  <c r="O584" i="22"/>
  <c r="N584" i="22"/>
  <c r="M584" i="22"/>
  <c r="L584" i="22"/>
  <c r="K584" i="22"/>
  <c r="J584" i="22"/>
  <c r="I584" i="22"/>
  <c r="H584" i="22"/>
  <c r="G584" i="22"/>
  <c r="F584" i="22"/>
  <c r="E584" i="22"/>
  <c r="D584" i="22"/>
  <c r="D583" i="22"/>
  <c r="P582" i="22"/>
  <c r="O582" i="22"/>
  <c r="N582" i="22"/>
  <c r="M582" i="22"/>
  <c r="L582" i="22"/>
  <c r="K582" i="22"/>
  <c r="J582" i="22"/>
  <c r="I582" i="22"/>
  <c r="H582" i="22"/>
  <c r="G582" i="22"/>
  <c r="F582" i="22"/>
  <c r="E582" i="22"/>
  <c r="D582" i="22"/>
  <c r="P581" i="22"/>
  <c r="O581" i="22"/>
  <c r="N581" i="22"/>
  <c r="M581" i="22"/>
  <c r="L581" i="22"/>
  <c r="K581" i="22"/>
  <c r="J581" i="22"/>
  <c r="I581" i="22"/>
  <c r="H581" i="22"/>
  <c r="G581" i="22"/>
  <c r="F581" i="22"/>
  <c r="E581" i="22"/>
  <c r="D581" i="22"/>
  <c r="P580" i="22"/>
  <c r="O580" i="22"/>
  <c r="N580" i="22"/>
  <c r="M580" i="22"/>
  <c r="L580" i="22"/>
  <c r="K580" i="22"/>
  <c r="J580" i="22"/>
  <c r="I580" i="22"/>
  <c r="H580" i="22"/>
  <c r="G580" i="22"/>
  <c r="F580" i="22"/>
  <c r="E580" i="22"/>
  <c r="D580" i="22"/>
  <c r="P579" i="22"/>
  <c r="O579" i="22"/>
  <c r="N579" i="22"/>
  <c r="M579" i="22"/>
  <c r="L579" i="22"/>
  <c r="K579" i="22"/>
  <c r="J579" i="22"/>
  <c r="I579" i="22"/>
  <c r="H579" i="22"/>
  <c r="G579" i="22"/>
  <c r="F579" i="22"/>
  <c r="E579" i="22"/>
  <c r="D579" i="22"/>
  <c r="P578" i="22"/>
  <c r="O578" i="22"/>
  <c r="N578" i="22"/>
  <c r="M578" i="22"/>
  <c r="L578" i="22"/>
  <c r="K578" i="22"/>
  <c r="J578" i="22"/>
  <c r="I578" i="22"/>
  <c r="H578" i="22"/>
  <c r="G578" i="22"/>
  <c r="F578" i="22"/>
  <c r="E578" i="22"/>
  <c r="D578" i="22"/>
  <c r="P577" i="22"/>
  <c r="O577" i="22"/>
  <c r="N577" i="22"/>
  <c r="M577" i="22"/>
  <c r="L577" i="22"/>
  <c r="K577" i="22"/>
  <c r="J577" i="22"/>
  <c r="I577" i="22"/>
  <c r="H577" i="22"/>
  <c r="G577" i="22"/>
  <c r="F577" i="22"/>
  <c r="E577" i="22"/>
  <c r="D577" i="22"/>
  <c r="P576" i="22"/>
  <c r="O576" i="22"/>
  <c r="N576" i="22"/>
  <c r="M576" i="22"/>
  <c r="L576" i="22"/>
  <c r="K576" i="22"/>
  <c r="J576" i="22"/>
  <c r="I576" i="22"/>
  <c r="H576" i="22"/>
  <c r="G576" i="22"/>
  <c r="F576" i="22"/>
  <c r="E576" i="22"/>
  <c r="D576" i="22"/>
  <c r="P575" i="22"/>
  <c r="O575" i="22"/>
  <c r="N575" i="22"/>
  <c r="M575" i="22"/>
  <c r="L575" i="22"/>
  <c r="K575" i="22"/>
  <c r="J575" i="22"/>
  <c r="I575" i="22"/>
  <c r="H575" i="22"/>
  <c r="G575" i="22"/>
  <c r="F575" i="22"/>
  <c r="E575" i="22"/>
  <c r="D575" i="22"/>
  <c r="P574" i="22"/>
  <c r="O574" i="22"/>
  <c r="N574" i="22"/>
  <c r="M574" i="22"/>
  <c r="L574" i="22"/>
  <c r="K574" i="22"/>
  <c r="J574" i="22"/>
  <c r="I574" i="22"/>
  <c r="H574" i="22"/>
  <c r="G574" i="22"/>
  <c r="F574" i="22"/>
  <c r="E574" i="22"/>
  <c r="D574" i="22"/>
  <c r="P573" i="22"/>
  <c r="O573" i="22"/>
  <c r="N573" i="22"/>
  <c r="M573" i="22"/>
  <c r="L573" i="22"/>
  <c r="K573" i="22"/>
  <c r="J573" i="22"/>
  <c r="I573" i="22"/>
  <c r="H573" i="22"/>
  <c r="G573" i="22"/>
  <c r="F573" i="22"/>
  <c r="E573" i="22"/>
  <c r="D573" i="22"/>
  <c r="P572" i="22"/>
  <c r="O572" i="22"/>
  <c r="N572" i="22"/>
  <c r="M572" i="22"/>
  <c r="L572" i="22"/>
  <c r="K572" i="22"/>
  <c r="J572" i="22"/>
  <c r="I572" i="22"/>
  <c r="H572" i="22"/>
  <c r="G572" i="22"/>
  <c r="F572" i="22"/>
  <c r="E572" i="22"/>
  <c r="D572" i="22"/>
  <c r="P571" i="22"/>
  <c r="O571" i="22"/>
  <c r="N571" i="22"/>
  <c r="M571" i="22"/>
  <c r="L571" i="22"/>
  <c r="K571" i="22"/>
  <c r="J571" i="22"/>
  <c r="I571" i="22"/>
  <c r="H571" i="22"/>
  <c r="G571" i="22"/>
  <c r="F571" i="22"/>
  <c r="E571" i="22"/>
  <c r="D571" i="22"/>
  <c r="P570" i="22"/>
  <c r="O570" i="22"/>
  <c r="N570" i="22"/>
  <c r="M570" i="22"/>
  <c r="L570" i="22"/>
  <c r="K570" i="22"/>
  <c r="J570" i="22"/>
  <c r="I570" i="22"/>
  <c r="H570" i="22"/>
  <c r="G570" i="22"/>
  <c r="F570" i="22"/>
  <c r="E570" i="22"/>
  <c r="D570" i="22"/>
  <c r="D569" i="22"/>
  <c r="P568" i="22"/>
  <c r="O568" i="22"/>
  <c r="N568" i="22"/>
  <c r="M568" i="22"/>
  <c r="L568" i="22"/>
  <c r="K568" i="22"/>
  <c r="J568" i="22"/>
  <c r="I568" i="22"/>
  <c r="H568" i="22"/>
  <c r="G568" i="22"/>
  <c r="F568" i="22"/>
  <c r="E568" i="22"/>
  <c r="D568" i="22"/>
  <c r="P567" i="22"/>
  <c r="O567" i="22"/>
  <c r="N567" i="22"/>
  <c r="M567" i="22"/>
  <c r="L567" i="22"/>
  <c r="K567" i="22"/>
  <c r="J567" i="22"/>
  <c r="I567" i="22"/>
  <c r="H567" i="22"/>
  <c r="G567" i="22"/>
  <c r="F567" i="22"/>
  <c r="E567" i="22"/>
  <c r="D567" i="22"/>
  <c r="P566" i="22"/>
  <c r="O566" i="22"/>
  <c r="N566" i="22"/>
  <c r="M566" i="22"/>
  <c r="L566" i="22"/>
  <c r="K566" i="22"/>
  <c r="J566" i="22"/>
  <c r="I566" i="22"/>
  <c r="H566" i="22"/>
  <c r="G566" i="22"/>
  <c r="F566" i="22"/>
  <c r="E566" i="22"/>
  <c r="D566" i="22"/>
  <c r="P565" i="22"/>
  <c r="O565" i="22"/>
  <c r="N565" i="22"/>
  <c r="M565" i="22"/>
  <c r="L565" i="22"/>
  <c r="K565" i="22"/>
  <c r="J565" i="22"/>
  <c r="I565" i="22"/>
  <c r="H565" i="22"/>
  <c r="G565" i="22"/>
  <c r="F565" i="22"/>
  <c r="E565" i="22"/>
  <c r="D565" i="22"/>
  <c r="P564" i="22"/>
  <c r="O564" i="22"/>
  <c r="N564" i="22"/>
  <c r="M564" i="22"/>
  <c r="L564" i="22"/>
  <c r="K564" i="22"/>
  <c r="J564" i="22"/>
  <c r="I564" i="22"/>
  <c r="H564" i="22"/>
  <c r="G564" i="22"/>
  <c r="F564" i="22"/>
  <c r="E564" i="22"/>
  <c r="D564" i="22"/>
  <c r="P563" i="22"/>
  <c r="O563" i="22"/>
  <c r="N563" i="22"/>
  <c r="M563" i="22"/>
  <c r="L563" i="22"/>
  <c r="K563" i="22"/>
  <c r="J563" i="22"/>
  <c r="I563" i="22"/>
  <c r="H563" i="22"/>
  <c r="G563" i="22"/>
  <c r="F563" i="22"/>
  <c r="E563" i="22"/>
  <c r="D563" i="22"/>
  <c r="P562" i="22"/>
  <c r="O562" i="22"/>
  <c r="N562" i="22"/>
  <c r="M562" i="22"/>
  <c r="L562" i="22"/>
  <c r="K562" i="22"/>
  <c r="J562" i="22"/>
  <c r="I562" i="22"/>
  <c r="H562" i="22"/>
  <c r="G562" i="22"/>
  <c r="F562" i="22"/>
  <c r="E562" i="22"/>
  <c r="D562" i="22"/>
  <c r="P561" i="22"/>
  <c r="O561" i="22"/>
  <c r="N561" i="22"/>
  <c r="M561" i="22"/>
  <c r="L561" i="22"/>
  <c r="K561" i="22"/>
  <c r="J561" i="22"/>
  <c r="I561" i="22"/>
  <c r="H561" i="22"/>
  <c r="G561" i="22"/>
  <c r="F561" i="22"/>
  <c r="E561" i="22"/>
  <c r="D561" i="22"/>
  <c r="P560" i="22"/>
  <c r="O560" i="22"/>
  <c r="N560" i="22"/>
  <c r="M560" i="22"/>
  <c r="L560" i="22"/>
  <c r="K560" i="22"/>
  <c r="J560" i="22"/>
  <c r="I560" i="22"/>
  <c r="H560" i="22"/>
  <c r="G560" i="22"/>
  <c r="F560" i="22"/>
  <c r="E560" i="22"/>
  <c r="D560" i="22"/>
  <c r="D559" i="22"/>
  <c r="D558" i="22"/>
  <c r="P557" i="22"/>
  <c r="O557" i="22"/>
  <c r="N557" i="22"/>
  <c r="M557" i="22"/>
  <c r="L557" i="22"/>
  <c r="K557" i="22"/>
  <c r="J557" i="22"/>
  <c r="I557" i="22"/>
  <c r="H557" i="22"/>
  <c r="G557" i="22"/>
  <c r="F557" i="22"/>
  <c r="E557" i="22"/>
  <c r="D557" i="22"/>
  <c r="P556" i="22"/>
  <c r="O556" i="22"/>
  <c r="N556" i="22"/>
  <c r="M556" i="22"/>
  <c r="L556" i="22"/>
  <c r="K556" i="22"/>
  <c r="J556" i="22"/>
  <c r="I556" i="22"/>
  <c r="H556" i="22"/>
  <c r="G556" i="22"/>
  <c r="F556" i="22"/>
  <c r="E556" i="22"/>
  <c r="D556" i="22"/>
  <c r="P555" i="22"/>
  <c r="O555" i="22"/>
  <c r="N555" i="22"/>
  <c r="M555" i="22"/>
  <c r="L555" i="22"/>
  <c r="K555" i="22"/>
  <c r="J555" i="22"/>
  <c r="I555" i="22"/>
  <c r="H555" i="22"/>
  <c r="G555" i="22"/>
  <c r="F555" i="22"/>
  <c r="E555" i="22"/>
  <c r="D555" i="22"/>
  <c r="P554" i="22"/>
  <c r="O554" i="22"/>
  <c r="N554" i="22"/>
  <c r="M554" i="22"/>
  <c r="L554" i="22"/>
  <c r="K554" i="22"/>
  <c r="J554" i="22"/>
  <c r="I554" i="22"/>
  <c r="H554" i="22"/>
  <c r="G554" i="22"/>
  <c r="F554" i="22"/>
  <c r="E554" i="22"/>
  <c r="D554" i="22"/>
  <c r="P553" i="22"/>
  <c r="O553" i="22"/>
  <c r="N553" i="22"/>
  <c r="M553" i="22"/>
  <c r="L553" i="22"/>
  <c r="K553" i="22"/>
  <c r="J553" i="22"/>
  <c r="I553" i="22"/>
  <c r="H553" i="22"/>
  <c r="G553" i="22"/>
  <c r="F553" i="22"/>
  <c r="E553" i="22"/>
  <c r="D553" i="22"/>
  <c r="P552" i="22"/>
  <c r="O552" i="22"/>
  <c r="N552" i="22"/>
  <c r="M552" i="22"/>
  <c r="L552" i="22"/>
  <c r="K552" i="22"/>
  <c r="J552" i="22"/>
  <c r="I552" i="22"/>
  <c r="H552" i="22"/>
  <c r="G552" i="22"/>
  <c r="F552" i="22"/>
  <c r="E552" i="22"/>
  <c r="D552" i="22"/>
  <c r="P551" i="22"/>
  <c r="O551" i="22"/>
  <c r="N551" i="22"/>
  <c r="M551" i="22"/>
  <c r="L551" i="22"/>
  <c r="K551" i="22"/>
  <c r="J551" i="22"/>
  <c r="I551" i="22"/>
  <c r="H551" i="22"/>
  <c r="G551" i="22"/>
  <c r="F551" i="22"/>
  <c r="E551" i="22"/>
  <c r="D551" i="22"/>
  <c r="P550" i="22"/>
  <c r="O550" i="22"/>
  <c r="N550" i="22"/>
  <c r="M550" i="22"/>
  <c r="L550" i="22"/>
  <c r="K550" i="22"/>
  <c r="J550" i="22"/>
  <c r="I550" i="22"/>
  <c r="H550" i="22"/>
  <c r="G550" i="22"/>
  <c r="F550" i="22"/>
  <c r="E550" i="22"/>
  <c r="D550" i="22"/>
  <c r="P549" i="22"/>
  <c r="O549" i="22"/>
  <c r="N549" i="22"/>
  <c r="M549" i="22"/>
  <c r="L549" i="22"/>
  <c r="K549" i="22"/>
  <c r="J549" i="22"/>
  <c r="I549" i="22"/>
  <c r="H549" i="22"/>
  <c r="G549" i="22"/>
  <c r="F549" i="22"/>
  <c r="E549" i="22"/>
  <c r="D549" i="22"/>
  <c r="P548" i="22"/>
  <c r="O548" i="22"/>
  <c r="N548" i="22"/>
  <c r="M548" i="22"/>
  <c r="L548" i="22"/>
  <c r="K548" i="22"/>
  <c r="J548" i="22"/>
  <c r="I548" i="22"/>
  <c r="H548" i="22"/>
  <c r="G548" i="22"/>
  <c r="F548" i="22"/>
  <c r="E548" i="22"/>
  <c r="D548" i="22"/>
  <c r="P547" i="22"/>
  <c r="O547" i="22"/>
  <c r="N547" i="22"/>
  <c r="M547" i="22"/>
  <c r="L547" i="22"/>
  <c r="K547" i="22"/>
  <c r="J547" i="22"/>
  <c r="I547" i="22"/>
  <c r="H547" i="22"/>
  <c r="G547" i="22"/>
  <c r="F547" i="22"/>
  <c r="E547" i="22"/>
  <c r="D547" i="22"/>
  <c r="P546" i="22"/>
  <c r="O546" i="22"/>
  <c r="N546" i="22"/>
  <c r="M546" i="22"/>
  <c r="L546" i="22"/>
  <c r="K546" i="22"/>
  <c r="J546" i="22"/>
  <c r="I546" i="22"/>
  <c r="H546" i="22"/>
  <c r="G546" i="22"/>
  <c r="F546" i="22"/>
  <c r="E546" i="22"/>
  <c r="D546" i="22"/>
  <c r="P545" i="22"/>
  <c r="O545" i="22"/>
  <c r="N545" i="22"/>
  <c r="M545" i="22"/>
  <c r="L545" i="22"/>
  <c r="K545" i="22"/>
  <c r="J545" i="22"/>
  <c r="I545" i="22"/>
  <c r="H545" i="22"/>
  <c r="G545" i="22"/>
  <c r="F545" i="22"/>
  <c r="E545" i="22"/>
  <c r="D545" i="22"/>
  <c r="P544" i="22"/>
  <c r="O544" i="22"/>
  <c r="N544" i="22"/>
  <c r="M544" i="22"/>
  <c r="L544" i="22"/>
  <c r="K544" i="22"/>
  <c r="J544" i="22"/>
  <c r="I544" i="22"/>
  <c r="H544" i="22"/>
  <c r="G544" i="22"/>
  <c r="F544" i="22"/>
  <c r="E544" i="22"/>
  <c r="D544" i="22"/>
  <c r="P543" i="22"/>
  <c r="O543" i="22"/>
  <c r="N543" i="22"/>
  <c r="M543" i="22"/>
  <c r="L543" i="22"/>
  <c r="K543" i="22"/>
  <c r="J543" i="22"/>
  <c r="I543" i="22"/>
  <c r="H543" i="22"/>
  <c r="G543" i="22"/>
  <c r="F543" i="22"/>
  <c r="E543" i="22"/>
  <c r="D543" i="22"/>
  <c r="P542" i="22"/>
  <c r="O542" i="22"/>
  <c r="N542" i="22"/>
  <c r="M542" i="22"/>
  <c r="L542" i="22"/>
  <c r="K542" i="22"/>
  <c r="J542" i="22"/>
  <c r="I542" i="22"/>
  <c r="H542" i="22"/>
  <c r="G542" i="22"/>
  <c r="F542" i="22"/>
  <c r="E542" i="22"/>
  <c r="D542" i="22"/>
  <c r="P541" i="22"/>
  <c r="O541" i="22"/>
  <c r="N541" i="22"/>
  <c r="M541" i="22"/>
  <c r="L541" i="22"/>
  <c r="K541" i="22"/>
  <c r="J541" i="22"/>
  <c r="I541" i="22"/>
  <c r="H541" i="22"/>
  <c r="G541" i="22"/>
  <c r="F541" i="22"/>
  <c r="E541" i="22"/>
  <c r="D541" i="22"/>
  <c r="P540" i="22"/>
  <c r="O540" i="22"/>
  <c r="N540" i="22"/>
  <c r="M540" i="22"/>
  <c r="L540" i="22"/>
  <c r="K540" i="22"/>
  <c r="J540" i="22"/>
  <c r="I540" i="22"/>
  <c r="H540" i="22"/>
  <c r="G540" i="22"/>
  <c r="F540" i="22"/>
  <c r="E540" i="22"/>
  <c r="D540" i="22"/>
  <c r="P539" i="22"/>
  <c r="O539" i="22"/>
  <c r="N539" i="22"/>
  <c r="M539" i="22"/>
  <c r="L539" i="22"/>
  <c r="K539" i="22"/>
  <c r="J539" i="22"/>
  <c r="I539" i="22"/>
  <c r="H539" i="22"/>
  <c r="G539" i="22"/>
  <c r="F539" i="22"/>
  <c r="E539" i="22"/>
  <c r="D539" i="22"/>
  <c r="P538" i="22"/>
  <c r="O538" i="22"/>
  <c r="N538" i="22"/>
  <c r="M538" i="22"/>
  <c r="L538" i="22"/>
  <c r="K538" i="22"/>
  <c r="J538" i="22"/>
  <c r="I538" i="22"/>
  <c r="H538" i="22"/>
  <c r="G538" i="22"/>
  <c r="F538" i="22"/>
  <c r="E538" i="22"/>
  <c r="D538" i="22"/>
  <c r="P537" i="22"/>
  <c r="O537" i="22"/>
  <c r="N537" i="22"/>
  <c r="M537" i="22"/>
  <c r="L537" i="22"/>
  <c r="K537" i="22"/>
  <c r="J537" i="22"/>
  <c r="I537" i="22"/>
  <c r="H537" i="22"/>
  <c r="G537" i="22"/>
  <c r="F537" i="22"/>
  <c r="E537" i="22"/>
  <c r="D537" i="22"/>
  <c r="P536" i="22"/>
  <c r="O536" i="22"/>
  <c r="N536" i="22"/>
  <c r="M536" i="22"/>
  <c r="L536" i="22"/>
  <c r="K536" i="22"/>
  <c r="J536" i="22"/>
  <c r="I536" i="22"/>
  <c r="H536" i="22"/>
  <c r="G536" i="22"/>
  <c r="F536" i="22"/>
  <c r="E536" i="22"/>
  <c r="D536" i="22"/>
  <c r="P535" i="22"/>
  <c r="O535" i="22"/>
  <c r="N535" i="22"/>
  <c r="M535" i="22"/>
  <c r="L535" i="22"/>
  <c r="K535" i="22"/>
  <c r="J535" i="22"/>
  <c r="I535" i="22"/>
  <c r="H535" i="22"/>
  <c r="G535" i="22"/>
  <c r="F535" i="22"/>
  <c r="E535" i="22"/>
  <c r="D535" i="22"/>
  <c r="P534" i="22"/>
  <c r="O534" i="22"/>
  <c r="N534" i="22"/>
  <c r="M534" i="22"/>
  <c r="L534" i="22"/>
  <c r="K534" i="22"/>
  <c r="J534" i="22"/>
  <c r="I534" i="22"/>
  <c r="H534" i="22"/>
  <c r="G534" i="22"/>
  <c r="F534" i="22"/>
  <c r="E534" i="22"/>
  <c r="D534" i="22"/>
  <c r="D533" i="22"/>
  <c r="P532" i="22"/>
  <c r="O532" i="22"/>
  <c r="N532" i="22"/>
  <c r="M532" i="22"/>
  <c r="L532" i="22"/>
  <c r="K532" i="22"/>
  <c r="J532" i="22"/>
  <c r="I532" i="22"/>
  <c r="H532" i="22"/>
  <c r="G532" i="22"/>
  <c r="F532" i="22"/>
  <c r="E532" i="22"/>
  <c r="D532" i="22"/>
  <c r="P531" i="22"/>
  <c r="O531" i="22"/>
  <c r="N531" i="22"/>
  <c r="M531" i="22"/>
  <c r="L531" i="22"/>
  <c r="K531" i="22"/>
  <c r="J531" i="22"/>
  <c r="I531" i="22"/>
  <c r="H531" i="22"/>
  <c r="G531" i="22"/>
  <c r="F531" i="22"/>
  <c r="E531" i="22"/>
  <c r="D531" i="22"/>
  <c r="P530" i="22"/>
  <c r="O530" i="22"/>
  <c r="N530" i="22"/>
  <c r="M530" i="22"/>
  <c r="L530" i="22"/>
  <c r="K530" i="22"/>
  <c r="J530" i="22"/>
  <c r="I530" i="22"/>
  <c r="H530" i="22"/>
  <c r="G530" i="22"/>
  <c r="F530" i="22"/>
  <c r="E530" i="22"/>
  <c r="D530" i="22"/>
  <c r="P529" i="22"/>
  <c r="O529" i="22"/>
  <c r="N529" i="22"/>
  <c r="M529" i="22"/>
  <c r="L529" i="22"/>
  <c r="K529" i="22"/>
  <c r="J529" i="22"/>
  <c r="I529" i="22"/>
  <c r="H529" i="22"/>
  <c r="G529" i="22"/>
  <c r="F529" i="22"/>
  <c r="E529" i="22"/>
  <c r="D529" i="22"/>
  <c r="P528" i="22"/>
  <c r="O528" i="22"/>
  <c r="N528" i="22"/>
  <c r="M528" i="22"/>
  <c r="L528" i="22"/>
  <c r="K528" i="22"/>
  <c r="J528" i="22"/>
  <c r="I528" i="22"/>
  <c r="H528" i="22"/>
  <c r="G528" i="22"/>
  <c r="F528" i="22"/>
  <c r="E528" i="22"/>
  <c r="D528" i="22"/>
  <c r="P527" i="22"/>
  <c r="O527" i="22"/>
  <c r="N527" i="22"/>
  <c r="M527" i="22"/>
  <c r="L527" i="22"/>
  <c r="K527" i="22"/>
  <c r="J527" i="22"/>
  <c r="I527" i="22"/>
  <c r="H527" i="22"/>
  <c r="G527" i="22"/>
  <c r="F527" i="22"/>
  <c r="E527" i="22"/>
  <c r="D527" i="22"/>
  <c r="P526" i="22"/>
  <c r="O526" i="22"/>
  <c r="N526" i="22"/>
  <c r="M526" i="22"/>
  <c r="L526" i="22"/>
  <c r="K526" i="22"/>
  <c r="J526" i="22"/>
  <c r="I526" i="22"/>
  <c r="H526" i="22"/>
  <c r="G526" i="22"/>
  <c r="F526" i="22"/>
  <c r="E526" i="22"/>
  <c r="D526" i="22"/>
  <c r="P525" i="22"/>
  <c r="O525" i="22"/>
  <c r="N525" i="22"/>
  <c r="M525" i="22"/>
  <c r="L525" i="22"/>
  <c r="K525" i="22"/>
  <c r="J525" i="22"/>
  <c r="I525" i="22"/>
  <c r="H525" i="22"/>
  <c r="G525" i="22"/>
  <c r="F525" i="22"/>
  <c r="E525" i="22"/>
  <c r="D525" i="22"/>
  <c r="P524" i="22"/>
  <c r="O524" i="22"/>
  <c r="N524" i="22"/>
  <c r="M524" i="22"/>
  <c r="L524" i="22"/>
  <c r="K524" i="22"/>
  <c r="J524" i="22"/>
  <c r="I524" i="22"/>
  <c r="H524" i="22"/>
  <c r="G524" i="22"/>
  <c r="F524" i="22"/>
  <c r="E524" i="22"/>
  <c r="D524" i="22"/>
  <c r="P523" i="22"/>
  <c r="O523" i="22"/>
  <c r="N523" i="22"/>
  <c r="M523" i="22"/>
  <c r="L523" i="22"/>
  <c r="K523" i="22"/>
  <c r="J523" i="22"/>
  <c r="I523" i="22"/>
  <c r="H523" i="22"/>
  <c r="G523" i="22"/>
  <c r="F523" i="22"/>
  <c r="E523" i="22"/>
  <c r="D523" i="22"/>
  <c r="P522" i="22"/>
  <c r="O522" i="22"/>
  <c r="N522" i="22"/>
  <c r="M522" i="22"/>
  <c r="L522" i="22"/>
  <c r="K522" i="22"/>
  <c r="J522" i="22"/>
  <c r="I522" i="22"/>
  <c r="H522" i="22"/>
  <c r="G522" i="22"/>
  <c r="F522" i="22"/>
  <c r="E522" i="22"/>
  <c r="D522" i="22"/>
  <c r="P521" i="22"/>
  <c r="O521" i="22"/>
  <c r="N521" i="22"/>
  <c r="M521" i="22"/>
  <c r="L521" i="22"/>
  <c r="K521" i="22"/>
  <c r="J521" i="22"/>
  <c r="I521" i="22"/>
  <c r="H521" i="22"/>
  <c r="G521" i="22"/>
  <c r="F521" i="22"/>
  <c r="E521" i="22"/>
  <c r="D521" i="22"/>
  <c r="P520" i="22"/>
  <c r="O520" i="22"/>
  <c r="N520" i="22"/>
  <c r="M520" i="22"/>
  <c r="L520" i="22"/>
  <c r="K520" i="22"/>
  <c r="J520" i="22"/>
  <c r="I520" i="22"/>
  <c r="H520" i="22"/>
  <c r="G520" i="22"/>
  <c r="F520" i="22"/>
  <c r="E520" i="22"/>
  <c r="D520" i="22"/>
  <c r="D519" i="22"/>
  <c r="P518" i="22"/>
  <c r="O518" i="22"/>
  <c r="N518" i="22"/>
  <c r="M518" i="22"/>
  <c r="L518" i="22"/>
  <c r="K518" i="22"/>
  <c r="J518" i="22"/>
  <c r="I518" i="22"/>
  <c r="H518" i="22"/>
  <c r="G518" i="22"/>
  <c r="F518" i="22"/>
  <c r="E518" i="22"/>
  <c r="D518" i="22"/>
  <c r="P517" i="22"/>
  <c r="O517" i="22"/>
  <c r="N517" i="22"/>
  <c r="M517" i="22"/>
  <c r="L517" i="22"/>
  <c r="K517" i="22"/>
  <c r="J517" i="22"/>
  <c r="I517" i="22"/>
  <c r="H517" i="22"/>
  <c r="G517" i="22"/>
  <c r="F517" i="22"/>
  <c r="E517" i="22"/>
  <c r="D517" i="22"/>
  <c r="P516" i="22"/>
  <c r="O516" i="22"/>
  <c r="N516" i="22"/>
  <c r="M516" i="22"/>
  <c r="L516" i="22"/>
  <c r="K516" i="22"/>
  <c r="J516" i="22"/>
  <c r="I516" i="22"/>
  <c r="H516" i="22"/>
  <c r="G516" i="22"/>
  <c r="F516" i="22"/>
  <c r="E516" i="22"/>
  <c r="D516" i="22"/>
  <c r="P515" i="22"/>
  <c r="O515" i="22"/>
  <c r="N515" i="22"/>
  <c r="M515" i="22"/>
  <c r="L515" i="22"/>
  <c r="K515" i="22"/>
  <c r="J515" i="22"/>
  <c r="I515" i="22"/>
  <c r="H515" i="22"/>
  <c r="G515" i="22"/>
  <c r="F515" i="22"/>
  <c r="E515" i="22"/>
  <c r="D515" i="22"/>
  <c r="P514" i="22"/>
  <c r="O514" i="22"/>
  <c r="N514" i="22"/>
  <c r="M514" i="22"/>
  <c r="L514" i="22"/>
  <c r="K514" i="22"/>
  <c r="J514" i="22"/>
  <c r="I514" i="22"/>
  <c r="H514" i="22"/>
  <c r="G514" i="22"/>
  <c r="F514" i="22"/>
  <c r="E514" i="22"/>
  <c r="D514" i="22"/>
  <c r="P513" i="22"/>
  <c r="O513" i="22"/>
  <c r="N513" i="22"/>
  <c r="M513" i="22"/>
  <c r="L513" i="22"/>
  <c r="K513" i="22"/>
  <c r="J513" i="22"/>
  <c r="I513" i="22"/>
  <c r="H513" i="22"/>
  <c r="G513" i="22"/>
  <c r="F513" i="22"/>
  <c r="E513" i="22"/>
  <c r="D513" i="22"/>
  <c r="P512" i="22"/>
  <c r="O512" i="22"/>
  <c r="N512" i="22"/>
  <c r="M512" i="22"/>
  <c r="L512" i="22"/>
  <c r="K512" i="22"/>
  <c r="J512" i="22"/>
  <c r="I512" i="22"/>
  <c r="H512" i="22"/>
  <c r="G512" i="22"/>
  <c r="F512" i="22"/>
  <c r="E512" i="22"/>
  <c r="D512" i="22"/>
  <c r="P511" i="22"/>
  <c r="O511" i="22"/>
  <c r="N511" i="22"/>
  <c r="M511" i="22"/>
  <c r="L511" i="22"/>
  <c r="K511" i="22"/>
  <c r="J511" i="22"/>
  <c r="I511" i="22"/>
  <c r="H511" i="22"/>
  <c r="G511" i="22"/>
  <c r="F511" i="22"/>
  <c r="E511" i="22"/>
  <c r="D511" i="22"/>
  <c r="E510" i="22"/>
  <c r="D510" i="22"/>
  <c r="D509" i="22"/>
  <c r="P508" i="22"/>
  <c r="O508" i="22"/>
  <c r="N508" i="22"/>
  <c r="M508" i="22"/>
  <c r="L508" i="22"/>
  <c r="K508" i="22"/>
  <c r="J508" i="22"/>
  <c r="I508" i="22"/>
  <c r="H508" i="22"/>
  <c r="G508" i="22"/>
  <c r="F508" i="22"/>
  <c r="E508" i="22"/>
  <c r="D508" i="22"/>
  <c r="P507" i="22"/>
  <c r="O507" i="22"/>
  <c r="N507" i="22"/>
  <c r="M507" i="22"/>
  <c r="L507" i="22"/>
  <c r="K507" i="22"/>
  <c r="J507" i="22"/>
  <c r="I507" i="22"/>
  <c r="H507" i="22"/>
  <c r="G507" i="22"/>
  <c r="F507" i="22"/>
  <c r="E507" i="22"/>
  <c r="D507" i="22"/>
  <c r="P506" i="22"/>
  <c r="O506" i="22"/>
  <c r="N506" i="22"/>
  <c r="M506" i="22"/>
  <c r="L506" i="22"/>
  <c r="K506" i="22"/>
  <c r="J506" i="22"/>
  <c r="I506" i="22"/>
  <c r="H506" i="22"/>
  <c r="G506" i="22"/>
  <c r="F506" i="22"/>
  <c r="E506" i="22"/>
  <c r="D506" i="22"/>
  <c r="P505" i="22"/>
  <c r="O505" i="22"/>
  <c r="N505" i="22"/>
  <c r="M505" i="22"/>
  <c r="L505" i="22"/>
  <c r="K505" i="22"/>
  <c r="J505" i="22"/>
  <c r="I505" i="22"/>
  <c r="H505" i="22"/>
  <c r="G505" i="22"/>
  <c r="F505" i="22"/>
  <c r="E505" i="22"/>
  <c r="D505" i="22"/>
  <c r="P504" i="22"/>
  <c r="O504" i="22"/>
  <c r="N504" i="22"/>
  <c r="M504" i="22"/>
  <c r="L504" i="22"/>
  <c r="K504" i="22"/>
  <c r="J504" i="22"/>
  <c r="I504" i="22"/>
  <c r="H504" i="22"/>
  <c r="G504" i="22"/>
  <c r="F504" i="22"/>
  <c r="E504" i="22"/>
  <c r="D504" i="22"/>
  <c r="P503" i="22"/>
  <c r="O503" i="22"/>
  <c r="N503" i="22"/>
  <c r="M503" i="22"/>
  <c r="L503" i="22"/>
  <c r="K503" i="22"/>
  <c r="J503" i="22"/>
  <c r="I503" i="22"/>
  <c r="H503" i="22"/>
  <c r="G503" i="22"/>
  <c r="F503" i="22"/>
  <c r="E503" i="22"/>
  <c r="D503" i="22"/>
  <c r="P502" i="22"/>
  <c r="O502" i="22"/>
  <c r="N502" i="22"/>
  <c r="M502" i="22"/>
  <c r="L502" i="22"/>
  <c r="K502" i="22"/>
  <c r="J502" i="22"/>
  <c r="I502" i="22"/>
  <c r="H502" i="22"/>
  <c r="G502" i="22"/>
  <c r="F502" i="22"/>
  <c r="E502" i="22"/>
  <c r="D502" i="22"/>
  <c r="P501" i="22"/>
  <c r="O501" i="22"/>
  <c r="N501" i="22"/>
  <c r="M501" i="22"/>
  <c r="L501" i="22"/>
  <c r="K501" i="22"/>
  <c r="J501" i="22"/>
  <c r="I501" i="22"/>
  <c r="H501" i="22"/>
  <c r="G501" i="22"/>
  <c r="F501" i="22"/>
  <c r="E501" i="22"/>
  <c r="D501" i="22"/>
  <c r="P500" i="22"/>
  <c r="O500" i="22"/>
  <c r="N500" i="22"/>
  <c r="M500" i="22"/>
  <c r="L500" i="22"/>
  <c r="K500" i="22"/>
  <c r="J500" i="22"/>
  <c r="I500" i="22"/>
  <c r="H500" i="22"/>
  <c r="G500" i="22"/>
  <c r="F500" i="22"/>
  <c r="E500" i="22"/>
  <c r="D500" i="22"/>
  <c r="P499" i="22"/>
  <c r="O499" i="22"/>
  <c r="N499" i="22"/>
  <c r="M499" i="22"/>
  <c r="L499" i="22"/>
  <c r="K499" i="22"/>
  <c r="J499" i="22"/>
  <c r="I499" i="22"/>
  <c r="H499" i="22"/>
  <c r="G499" i="22"/>
  <c r="F499" i="22"/>
  <c r="E499" i="22"/>
  <c r="D499" i="22"/>
  <c r="AG498" i="22"/>
  <c r="AC498" i="22"/>
  <c r="AB498" i="22"/>
  <c r="AA498" i="22"/>
  <c r="Z498" i="22"/>
  <c r="Y498" i="22"/>
  <c r="X498" i="22"/>
  <c r="R498" i="22"/>
  <c r="Q498" i="22"/>
  <c r="P498" i="22"/>
  <c r="O498" i="22"/>
  <c r="N498" i="22"/>
  <c r="M498" i="22"/>
  <c r="L498" i="22"/>
  <c r="K498" i="22"/>
  <c r="J498" i="22"/>
  <c r="I498" i="22"/>
  <c r="H498" i="22"/>
  <c r="G498" i="22"/>
  <c r="F498" i="22"/>
  <c r="E498" i="22"/>
  <c r="D498" i="22"/>
  <c r="P497" i="22"/>
  <c r="O497" i="22"/>
  <c r="N497" i="22"/>
  <c r="M497" i="22"/>
  <c r="L497" i="22"/>
  <c r="K497" i="22"/>
  <c r="J497" i="22"/>
  <c r="I497" i="22"/>
  <c r="H497" i="22"/>
  <c r="G497" i="22"/>
  <c r="F497" i="22"/>
  <c r="E497" i="22"/>
  <c r="D497" i="22"/>
  <c r="P496" i="22"/>
  <c r="O496" i="22"/>
  <c r="N496" i="22"/>
  <c r="M496" i="22"/>
  <c r="L496" i="22"/>
  <c r="K496" i="22"/>
  <c r="J496" i="22"/>
  <c r="I496" i="22"/>
  <c r="H496" i="22"/>
  <c r="G496" i="22"/>
  <c r="F496" i="22"/>
  <c r="E496" i="22"/>
  <c r="D496" i="22"/>
  <c r="P495" i="22"/>
  <c r="O495" i="22"/>
  <c r="N495" i="22"/>
  <c r="M495" i="22"/>
  <c r="L495" i="22"/>
  <c r="K495" i="22"/>
  <c r="J495" i="22"/>
  <c r="I495" i="22"/>
  <c r="H495" i="22"/>
  <c r="G495" i="22"/>
  <c r="F495" i="22"/>
  <c r="E495" i="22"/>
  <c r="D495" i="22"/>
  <c r="P494" i="22"/>
  <c r="O494" i="22"/>
  <c r="N494" i="22"/>
  <c r="M494" i="22"/>
  <c r="L494" i="22"/>
  <c r="K494" i="22"/>
  <c r="J494" i="22"/>
  <c r="I494" i="22"/>
  <c r="H494" i="22"/>
  <c r="G494" i="22"/>
  <c r="F494" i="22"/>
  <c r="E494" i="22"/>
  <c r="D494" i="22"/>
  <c r="P493" i="22"/>
  <c r="O493" i="22"/>
  <c r="N493" i="22"/>
  <c r="M493" i="22"/>
  <c r="L493" i="22"/>
  <c r="K493" i="22"/>
  <c r="J493" i="22"/>
  <c r="I493" i="22"/>
  <c r="H493" i="22"/>
  <c r="G493" i="22"/>
  <c r="F493" i="22"/>
  <c r="E493" i="22"/>
  <c r="D493" i="22"/>
  <c r="P492" i="22"/>
  <c r="O492" i="22"/>
  <c r="N492" i="22"/>
  <c r="M492" i="22"/>
  <c r="L492" i="22"/>
  <c r="K492" i="22"/>
  <c r="J492" i="22"/>
  <c r="I492" i="22"/>
  <c r="H492" i="22"/>
  <c r="G492" i="22"/>
  <c r="F492" i="22"/>
  <c r="E492" i="22"/>
  <c r="D492" i="22"/>
  <c r="P491" i="22"/>
  <c r="O491" i="22"/>
  <c r="N491" i="22"/>
  <c r="M491" i="22"/>
  <c r="L491" i="22"/>
  <c r="K491" i="22"/>
  <c r="J491" i="22"/>
  <c r="I491" i="22"/>
  <c r="H491" i="22"/>
  <c r="G491" i="22"/>
  <c r="F491" i="22"/>
  <c r="E491" i="22"/>
  <c r="D491" i="22"/>
  <c r="P490" i="22"/>
  <c r="O490" i="22"/>
  <c r="N490" i="22"/>
  <c r="M490" i="22"/>
  <c r="L490" i="22"/>
  <c r="K490" i="22"/>
  <c r="J490" i="22"/>
  <c r="I490" i="22"/>
  <c r="H490" i="22"/>
  <c r="G490" i="22"/>
  <c r="F490" i="22"/>
  <c r="E490" i="22"/>
  <c r="D490" i="22"/>
  <c r="P489" i="22"/>
  <c r="O489" i="22"/>
  <c r="N489" i="22"/>
  <c r="M489" i="22"/>
  <c r="L489" i="22"/>
  <c r="K489" i="22"/>
  <c r="J489" i="22"/>
  <c r="I489" i="22"/>
  <c r="H489" i="22"/>
  <c r="G489" i="22"/>
  <c r="F489" i="22"/>
  <c r="E489" i="22"/>
  <c r="D489" i="22"/>
  <c r="P488" i="22"/>
  <c r="O488" i="22"/>
  <c r="N488" i="22"/>
  <c r="M488" i="22"/>
  <c r="L488" i="22"/>
  <c r="K488" i="22"/>
  <c r="J488" i="22"/>
  <c r="I488" i="22"/>
  <c r="H488" i="22"/>
  <c r="G488" i="22"/>
  <c r="F488" i="22"/>
  <c r="E488" i="22"/>
  <c r="D488" i="22"/>
  <c r="P487" i="22"/>
  <c r="O487" i="22"/>
  <c r="N487" i="22"/>
  <c r="M487" i="22"/>
  <c r="L487" i="22"/>
  <c r="K487" i="22"/>
  <c r="J487" i="22"/>
  <c r="I487" i="22"/>
  <c r="H487" i="22"/>
  <c r="G487" i="22"/>
  <c r="F487" i="22"/>
  <c r="E487" i="22"/>
  <c r="D487" i="22"/>
  <c r="P486" i="22"/>
  <c r="O486" i="22"/>
  <c r="N486" i="22"/>
  <c r="M486" i="22"/>
  <c r="L486" i="22"/>
  <c r="K486" i="22"/>
  <c r="J486" i="22"/>
  <c r="I486" i="22"/>
  <c r="H486" i="22"/>
  <c r="G486" i="22"/>
  <c r="F486" i="22"/>
  <c r="E486" i="22"/>
  <c r="D486" i="22"/>
  <c r="P485" i="22"/>
  <c r="O485" i="22"/>
  <c r="N485" i="22"/>
  <c r="M485" i="22"/>
  <c r="L485" i="22"/>
  <c r="K485" i="22"/>
  <c r="J485" i="22"/>
  <c r="I485" i="22"/>
  <c r="H485" i="22"/>
  <c r="G485" i="22"/>
  <c r="F485" i="22"/>
  <c r="E485" i="22"/>
  <c r="D485" i="22"/>
  <c r="P484" i="22"/>
  <c r="O484" i="22"/>
  <c r="N484" i="22"/>
  <c r="M484" i="22"/>
  <c r="L484" i="22"/>
  <c r="K484" i="22"/>
  <c r="J484" i="22"/>
  <c r="I484" i="22"/>
  <c r="H484" i="22"/>
  <c r="G484" i="22"/>
  <c r="F484" i="22"/>
  <c r="E484" i="22"/>
  <c r="D484" i="22"/>
  <c r="D483" i="22"/>
  <c r="P482" i="22"/>
  <c r="O482" i="22"/>
  <c r="N482" i="22"/>
  <c r="M482" i="22"/>
  <c r="L482" i="22"/>
  <c r="K482" i="22"/>
  <c r="J482" i="22"/>
  <c r="I482" i="22"/>
  <c r="H482" i="22"/>
  <c r="G482" i="22"/>
  <c r="F482" i="22"/>
  <c r="E482" i="22"/>
  <c r="D482" i="22"/>
  <c r="P481" i="22"/>
  <c r="O481" i="22"/>
  <c r="N481" i="22"/>
  <c r="M481" i="22"/>
  <c r="L481" i="22"/>
  <c r="K481" i="22"/>
  <c r="J481" i="22"/>
  <c r="I481" i="22"/>
  <c r="H481" i="22"/>
  <c r="G481" i="22"/>
  <c r="F481" i="22"/>
  <c r="E481" i="22"/>
  <c r="D481" i="22"/>
  <c r="P480" i="22"/>
  <c r="O480" i="22"/>
  <c r="N480" i="22"/>
  <c r="M480" i="22"/>
  <c r="L480" i="22"/>
  <c r="K480" i="22"/>
  <c r="J480" i="22"/>
  <c r="I480" i="22"/>
  <c r="H480" i="22"/>
  <c r="G480" i="22"/>
  <c r="F480" i="22"/>
  <c r="E480" i="22"/>
  <c r="D480" i="22"/>
  <c r="P479" i="22"/>
  <c r="O479" i="22"/>
  <c r="N479" i="22"/>
  <c r="M479" i="22"/>
  <c r="L479" i="22"/>
  <c r="K479" i="22"/>
  <c r="J479" i="22"/>
  <c r="I479" i="22"/>
  <c r="H479" i="22"/>
  <c r="G479" i="22"/>
  <c r="F479" i="22"/>
  <c r="E479" i="22"/>
  <c r="D479" i="22"/>
  <c r="P478" i="22"/>
  <c r="O478" i="22"/>
  <c r="N478" i="22"/>
  <c r="M478" i="22"/>
  <c r="L478" i="22"/>
  <c r="K478" i="22"/>
  <c r="J478" i="22"/>
  <c r="I478" i="22"/>
  <c r="H478" i="22"/>
  <c r="G478" i="22"/>
  <c r="F478" i="22"/>
  <c r="E478" i="22"/>
  <c r="D478" i="22"/>
  <c r="P477" i="22"/>
  <c r="O477" i="22"/>
  <c r="N477" i="22"/>
  <c r="M477" i="22"/>
  <c r="L477" i="22"/>
  <c r="K477" i="22"/>
  <c r="J477" i="22"/>
  <c r="I477" i="22"/>
  <c r="H477" i="22"/>
  <c r="G477" i="22"/>
  <c r="F477" i="22"/>
  <c r="E477" i="22"/>
  <c r="D477" i="22"/>
  <c r="P476" i="22"/>
  <c r="O476" i="22"/>
  <c r="N476" i="22"/>
  <c r="M476" i="22"/>
  <c r="L476" i="22"/>
  <c r="K476" i="22"/>
  <c r="J476" i="22"/>
  <c r="I476" i="22"/>
  <c r="H476" i="22"/>
  <c r="G476" i="22"/>
  <c r="F476" i="22"/>
  <c r="E476" i="22"/>
  <c r="D476" i="22"/>
  <c r="P475" i="22"/>
  <c r="O475" i="22"/>
  <c r="N475" i="22"/>
  <c r="M475" i="22"/>
  <c r="L475" i="22"/>
  <c r="K475" i="22"/>
  <c r="J475" i="22"/>
  <c r="I475" i="22"/>
  <c r="H475" i="22"/>
  <c r="G475" i="22"/>
  <c r="F475" i="22"/>
  <c r="E475" i="22"/>
  <c r="D475" i="22"/>
  <c r="P474" i="22"/>
  <c r="O474" i="22"/>
  <c r="N474" i="22"/>
  <c r="M474" i="22"/>
  <c r="L474" i="22"/>
  <c r="K474" i="22"/>
  <c r="J474" i="22"/>
  <c r="I474" i="22"/>
  <c r="H474" i="22"/>
  <c r="G474" i="22"/>
  <c r="F474" i="22"/>
  <c r="E474" i="22"/>
  <c r="D474" i="22"/>
  <c r="P473" i="22"/>
  <c r="O473" i="22"/>
  <c r="N473" i="22"/>
  <c r="M473" i="22"/>
  <c r="L473" i="22"/>
  <c r="K473" i="22"/>
  <c r="J473" i="22"/>
  <c r="I473" i="22"/>
  <c r="H473" i="22"/>
  <c r="G473" i="22"/>
  <c r="F473" i="22"/>
  <c r="E473" i="22"/>
  <c r="D473" i="22"/>
  <c r="P472" i="22"/>
  <c r="O472" i="22"/>
  <c r="N472" i="22"/>
  <c r="M472" i="22"/>
  <c r="L472" i="22"/>
  <c r="K472" i="22"/>
  <c r="J472" i="22"/>
  <c r="I472" i="22"/>
  <c r="H472" i="22"/>
  <c r="G472" i="22"/>
  <c r="F472" i="22"/>
  <c r="E472" i="22"/>
  <c r="D472" i="22"/>
  <c r="P471" i="22"/>
  <c r="O471" i="22"/>
  <c r="N471" i="22"/>
  <c r="M471" i="22"/>
  <c r="L471" i="22"/>
  <c r="K471" i="22"/>
  <c r="J471" i="22"/>
  <c r="I471" i="22"/>
  <c r="H471" i="22"/>
  <c r="G471" i="22"/>
  <c r="F471" i="22"/>
  <c r="E471" i="22"/>
  <c r="D471" i="22"/>
  <c r="P470" i="22"/>
  <c r="O470" i="22"/>
  <c r="N470" i="22"/>
  <c r="M470" i="22"/>
  <c r="L470" i="22"/>
  <c r="K470" i="22"/>
  <c r="J470" i="22"/>
  <c r="I470" i="22"/>
  <c r="H470" i="22"/>
  <c r="G470" i="22"/>
  <c r="F470" i="22"/>
  <c r="E470" i="22"/>
  <c r="D470" i="22"/>
  <c r="P469" i="22"/>
  <c r="O469" i="22"/>
  <c r="N469" i="22"/>
  <c r="M469" i="22"/>
  <c r="L469" i="22"/>
  <c r="K469" i="22"/>
  <c r="J469" i="22"/>
  <c r="I469" i="22"/>
  <c r="H469" i="22"/>
  <c r="G469" i="22"/>
  <c r="F469" i="22"/>
  <c r="E469" i="22"/>
  <c r="D469" i="22"/>
  <c r="P468" i="22"/>
  <c r="O468" i="22"/>
  <c r="N468" i="22"/>
  <c r="M468" i="22"/>
  <c r="L468" i="22"/>
  <c r="K468" i="22"/>
  <c r="J468" i="22"/>
  <c r="I468" i="22"/>
  <c r="H468" i="22"/>
  <c r="G468" i="22"/>
  <c r="F468" i="22"/>
  <c r="E468" i="22"/>
  <c r="D468" i="22"/>
  <c r="P467" i="22"/>
  <c r="O467" i="22"/>
  <c r="N467" i="22"/>
  <c r="M467" i="22"/>
  <c r="L467" i="22"/>
  <c r="K467" i="22"/>
  <c r="J467" i="22"/>
  <c r="I467" i="22"/>
  <c r="H467" i="22"/>
  <c r="G467" i="22"/>
  <c r="F467" i="22"/>
  <c r="E467" i="22"/>
  <c r="D467" i="22"/>
  <c r="P466" i="22"/>
  <c r="O466" i="22"/>
  <c r="N466" i="22"/>
  <c r="M466" i="22"/>
  <c r="L466" i="22"/>
  <c r="K466" i="22"/>
  <c r="J466" i="22"/>
  <c r="I466" i="22"/>
  <c r="H466" i="22"/>
  <c r="G466" i="22"/>
  <c r="F466" i="22"/>
  <c r="E466" i="22"/>
  <c r="D466" i="22"/>
  <c r="P465" i="22"/>
  <c r="O465" i="22"/>
  <c r="N465" i="22"/>
  <c r="M465" i="22"/>
  <c r="L465" i="22"/>
  <c r="K465" i="22"/>
  <c r="J465" i="22"/>
  <c r="I465" i="22"/>
  <c r="H465" i="22"/>
  <c r="G465" i="22"/>
  <c r="F465" i="22"/>
  <c r="E465" i="22"/>
  <c r="D465" i="22"/>
  <c r="P464" i="22"/>
  <c r="O464" i="22"/>
  <c r="N464" i="22"/>
  <c r="M464" i="22"/>
  <c r="L464" i="22"/>
  <c r="K464" i="22"/>
  <c r="J464" i="22"/>
  <c r="I464" i="22"/>
  <c r="H464" i="22"/>
  <c r="G464" i="22"/>
  <c r="F464" i="22"/>
  <c r="E464" i="22"/>
  <c r="D464" i="22"/>
  <c r="P463" i="22"/>
  <c r="O463" i="22"/>
  <c r="N463" i="22"/>
  <c r="M463" i="22"/>
  <c r="L463" i="22"/>
  <c r="K463" i="22"/>
  <c r="J463" i="22"/>
  <c r="I463" i="22"/>
  <c r="H463" i="22"/>
  <c r="G463" i="22"/>
  <c r="F463" i="22"/>
  <c r="E463" i="22"/>
  <c r="D463" i="22"/>
  <c r="P462" i="22"/>
  <c r="O462" i="22"/>
  <c r="N462" i="22"/>
  <c r="M462" i="22"/>
  <c r="L462" i="22"/>
  <c r="K462" i="22"/>
  <c r="J462" i="22"/>
  <c r="I462" i="22"/>
  <c r="H462" i="22"/>
  <c r="G462" i="22"/>
  <c r="F462" i="22"/>
  <c r="E462" i="22"/>
  <c r="D462" i="22"/>
  <c r="P461" i="22"/>
  <c r="O461" i="22"/>
  <c r="N461" i="22"/>
  <c r="M461" i="22"/>
  <c r="L461" i="22"/>
  <c r="K461" i="22"/>
  <c r="J461" i="22"/>
  <c r="I461" i="22"/>
  <c r="H461" i="22"/>
  <c r="G461" i="22"/>
  <c r="F461" i="22"/>
  <c r="E461" i="22"/>
  <c r="D461" i="22"/>
  <c r="P460" i="22"/>
  <c r="O460" i="22"/>
  <c r="N460" i="22"/>
  <c r="M460" i="22"/>
  <c r="L460" i="22"/>
  <c r="K460" i="22"/>
  <c r="J460" i="22"/>
  <c r="I460" i="22"/>
  <c r="H460" i="22"/>
  <c r="G460" i="22"/>
  <c r="F460" i="22"/>
  <c r="E460" i="22"/>
  <c r="D460" i="22"/>
  <c r="D459" i="22"/>
  <c r="D458" i="22"/>
  <c r="P457" i="22"/>
  <c r="O457" i="22"/>
  <c r="N457" i="22"/>
  <c r="M457" i="22"/>
  <c r="L457" i="22"/>
  <c r="K457" i="22"/>
  <c r="J457" i="22"/>
  <c r="I457" i="22"/>
  <c r="H457" i="22"/>
  <c r="G457" i="22"/>
  <c r="F457" i="22"/>
  <c r="E457" i="22"/>
  <c r="D457" i="22"/>
  <c r="P456" i="22"/>
  <c r="O456" i="22"/>
  <c r="N456" i="22"/>
  <c r="M456" i="22"/>
  <c r="L456" i="22"/>
  <c r="K456" i="22"/>
  <c r="J456" i="22"/>
  <c r="I456" i="22"/>
  <c r="H456" i="22"/>
  <c r="G456" i="22"/>
  <c r="F456" i="22"/>
  <c r="E456" i="22"/>
  <c r="D456" i="22"/>
  <c r="P455" i="22"/>
  <c r="O455" i="22"/>
  <c r="N455" i="22"/>
  <c r="M455" i="22"/>
  <c r="L455" i="22"/>
  <c r="K455" i="22"/>
  <c r="J455" i="22"/>
  <c r="I455" i="22"/>
  <c r="H455" i="22"/>
  <c r="G455" i="22"/>
  <c r="F455" i="22"/>
  <c r="E455" i="22"/>
  <c r="D455" i="22"/>
  <c r="P454" i="22"/>
  <c r="O454" i="22"/>
  <c r="N454" i="22"/>
  <c r="M454" i="22"/>
  <c r="L454" i="22"/>
  <c r="K454" i="22"/>
  <c r="J454" i="22"/>
  <c r="I454" i="22"/>
  <c r="H454" i="22"/>
  <c r="G454" i="22"/>
  <c r="F454" i="22"/>
  <c r="E454" i="22"/>
  <c r="D454" i="22"/>
  <c r="P453" i="22"/>
  <c r="O453" i="22"/>
  <c r="N453" i="22"/>
  <c r="M453" i="22"/>
  <c r="L453" i="22"/>
  <c r="K453" i="22"/>
  <c r="J453" i="22"/>
  <c r="I453" i="22"/>
  <c r="H453" i="22"/>
  <c r="G453" i="22"/>
  <c r="F453" i="22"/>
  <c r="E453" i="22"/>
  <c r="D453" i="22"/>
  <c r="P452" i="22"/>
  <c r="O452" i="22"/>
  <c r="N452" i="22"/>
  <c r="M452" i="22"/>
  <c r="L452" i="22"/>
  <c r="K452" i="22"/>
  <c r="J452" i="22"/>
  <c r="I452" i="22"/>
  <c r="H452" i="22"/>
  <c r="G452" i="22"/>
  <c r="F452" i="22"/>
  <c r="E452" i="22"/>
  <c r="D452" i="22"/>
  <c r="P451" i="22"/>
  <c r="O451" i="22"/>
  <c r="N451" i="22"/>
  <c r="M451" i="22"/>
  <c r="L451" i="22"/>
  <c r="K451" i="22"/>
  <c r="J451" i="22"/>
  <c r="I451" i="22"/>
  <c r="H451" i="22"/>
  <c r="G451" i="22"/>
  <c r="F451" i="22"/>
  <c r="E451" i="22"/>
  <c r="D451" i="22"/>
  <c r="P450" i="22"/>
  <c r="O450" i="22"/>
  <c r="N450" i="22"/>
  <c r="M450" i="22"/>
  <c r="L450" i="22"/>
  <c r="K450" i="22"/>
  <c r="J450" i="22"/>
  <c r="I450" i="22"/>
  <c r="H450" i="22"/>
  <c r="G450" i="22"/>
  <c r="F450" i="22"/>
  <c r="E450" i="22"/>
  <c r="D450" i="22"/>
  <c r="P449" i="22"/>
  <c r="O449" i="22"/>
  <c r="N449" i="22"/>
  <c r="M449" i="22"/>
  <c r="L449" i="22"/>
  <c r="K449" i="22"/>
  <c r="J449" i="22"/>
  <c r="I449" i="22"/>
  <c r="H449" i="22"/>
  <c r="G449" i="22"/>
  <c r="F449" i="22"/>
  <c r="E449" i="22"/>
  <c r="D449" i="22"/>
  <c r="P448" i="22"/>
  <c r="O448" i="22"/>
  <c r="N448" i="22"/>
  <c r="M448" i="22"/>
  <c r="L448" i="22"/>
  <c r="K448" i="22"/>
  <c r="J448" i="22"/>
  <c r="I448" i="22"/>
  <c r="H448" i="22"/>
  <c r="G448" i="22"/>
  <c r="F448" i="22"/>
  <c r="E448" i="22"/>
  <c r="D448" i="22"/>
  <c r="P447" i="22"/>
  <c r="O447" i="22"/>
  <c r="N447" i="22"/>
  <c r="M447" i="22"/>
  <c r="L447" i="22"/>
  <c r="K447" i="22"/>
  <c r="J447" i="22"/>
  <c r="I447" i="22"/>
  <c r="H447" i="22"/>
  <c r="G447" i="22"/>
  <c r="F447" i="22"/>
  <c r="E447" i="22"/>
  <c r="D447" i="22"/>
  <c r="P446" i="22"/>
  <c r="O446" i="22"/>
  <c r="N446" i="22"/>
  <c r="M446" i="22"/>
  <c r="L446" i="22"/>
  <c r="K446" i="22"/>
  <c r="J446" i="22"/>
  <c r="I446" i="22"/>
  <c r="H446" i="22"/>
  <c r="G446" i="22"/>
  <c r="F446" i="22"/>
  <c r="E446" i="22"/>
  <c r="D446" i="22"/>
  <c r="P445" i="22"/>
  <c r="O445" i="22"/>
  <c r="N445" i="22"/>
  <c r="M445" i="22"/>
  <c r="L445" i="22"/>
  <c r="K445" i="22"/>
  <c r="J445" i="22"/>
  <c r="I445" i="22"/>
  <c r="H445" i="22"/>
  <c r="G445" i="22"/>
  <c r="F445" i="22"/>
  <c r="E445" i="22"/>
  <c r="D445" i="22"/>
  <c r="P444" i="22"/>
  <c r="O444" i="22"/>
  <c r="N444" i="22"/>
  <c r="M444" i="22"/>
  <c r="L444" i="22"/>
  <c r="K444" i="22"/>
  <c r="J444" i="22"/>
  <c r="I444" i="22"/>
  <c r="H444" i="22"/>
  <c r="G444" i="22"/>
  <c r="F444" i="22"/>
  <c r="E444" i="22"/>
  <c r="D444" i="22"/>
  <c r="P443" i="22"/>
  <c r="O443" i="22"/>
  <c r="N443" i="22"/>
  <c r="M443" i="22"/>
  <c r="L443" i="22"/>
  <c r="K443" i="22"/>
  <c r="J443" i="22"/>
  <c r="I443" i="22"/>
  <c r="H443" i="22"/>
  <c r="G443" i="22"/>
  <c r="F443" i="22"/>
  <c r="E443" i="22"/>
  <c r="D443" i="22"/>
  <c r="P442" i="22"/>
  <c r="O442" i="22"/>
  <c r="N442" i="22"/>
  <c r="M442" i="22"/>
  <c r="L442" i="22"/>
  <c r="K442" i="22"/>
  <c r="J442" i="22"/>
  <c r="I442" i="22"/>
  <c r="H442" i="22"/>
  <c r="G442" i="22"/>
  <c r="F442" i="22"/>
  <c r="E442" i="22"/>
  <c r="D442" i="22"/>
  <c r="P441" i="22"/>
  <c r="O441" i="22"/>
  <c r="N441" i="22"/>
  <c r="M441" i="22"/>
  <c r="L441" i="22"/>
  <c r="K441" i="22"/>
  <c r="J441" i="22"/>
  <c r="I441" i="22"/>
  <c r="H441" i="22"/>
  <c r="G441" i="22"/>
  <c r="F441" i="22"/>
  <c r="E441" i="22"/>
  <c r="D441" i="22"/>
  <c r="P440" i="22"/>
  <c r="O440" i="22"/>
  <c r="N440" i="22"/>
  <c r="M440" i="22"/>
  <c r="L440" i="22"/>
  <c r="K440" i="22"/>
  <c r="J440" i="22"/>
  <c r="I440" i="22"/>
  <c r="H440" i="22"/>
  <c r="G440" i="22"/>
  <c r="F440" i="22"/>
  <c r="E440" i="22"/>
  <c r="D440" i="22"/>
  <c r="P439" i="22"/>
  <c r="O439" i="22"/>
  <c r="N439" i="22"/>
  <c r="M439" i="22"/>
  <c r="L439" i="22"/>
  <c r="K439" i="22"/>
  <c r="J439" i="22"/>
  <c r="I439" i="22"/>
  <c r="H439" i="22"/>
  <c r="G439" i="22"/>
  <c r="F439" i="22"/>
  <c r="E439" i="22"/>
  <c r="D439" i="22"/>
  <c r="P438" i="22"/>
  <c r="O438" i="22"/>
  <c r="N438" i="22"/>
  <c r="M438" i="22"/>
  <c r="L438" i="22"/>
  <c r="K438" i="22"/>
  <c r="J438" i="22"/>
  <c r="I438" i="22"/>
  <c r="H438" i="22"/>
  <c r="G438" i="22"/>
  <c r="F438" i="22"/>
  <c r="E438" i="22"/>
  <c r="D438" i="22"/>
  <c r="P437" i="22"/>
  <c r="O437" i="22"/>
  <c r="N437" i="22"/>
  <c r="M437" i="22"/>
  <c r="L437" i="22"/>
  <c r="K437" i="22"/>
  <c r="J437" i="22"/>
  <c r="I437" i="22"/>
  <c r="H437" i="22"/>
  <c r="G437" i="22"/>
  <c r="F437" i="22"/>
  <c r="E437" i="22"/>
  <c r="D437" i="22"/>
  <c r="P436" i="22"/>
  <c r="O436" i="22"/>
  <c r="N436" i="22"/>
  <c r="M436" i="22"/>
  <c r="L436" i="22"/>
  <c r="K436" i="22"/>
  <c r="J436" i="22"/>
  <c r="I436" i="22"/>
  <c r="H436" i="22"/>
  <c r="G436" i="22"/>
  <c r="F436" i="22"/>
  <c r="E436" i="22"/>
  <c r="D436" i="22"/>
  <c r="P435" i="22"/>
  <c r="O435" i="22"/>
  <c r="N435" i="22"/>
  <c r="M435" i="22"/>
  <c r="L435" i="22"/>
  <c r="K435" i="22"/>
  <c r="J435" i="22"/>
  <c r="I435" i="22"/>
  <c r="H435" i="22"/>
  <c r="G435" i="22"/>
  <c r="F435" i="22"/>
  <c r="E435" i="22"/>
  <c r="D435" i="22"/>
  <c r="P434" i="22"/>
  <c r="O434" i="22"/>
  <c r="N434" i="22"/>
  <c r="M434" i="22"/>
  <c r="L434" i="22"/>
  <c r="K434" i="22"/>
  <c r="J434" i="22"/>
  <c r="I434" i="22"/>
  <c r="H434" i="22"/>
  <c r="G434" i="22"/>
  <c r="F434" i="22"/>
  <c r="E434" i="22"/>
  <c r="D434" i="22"/>
  <c r="D433" i="22"/>
  <c r="P432" i="22"/>
  <c r="O432" i="22"/>
  <c r="N432" i="22"/>
  <c r="M432" i="22"/>
  <c r="L432" i="22"/>
  <c r="K432" i="22"/>
  <c r="J432" i="22"/>
  <c r="I432" i="22"/>
  <c r="H432" i="22"/>
  <c r="G432" i="22"/>
  <c r="F432" i="22"/>
  <c r="E432" i="22"/>
  <c r="D432" i="22"/>
  <c r="P431" i="22"/>
  <c r="O431" i="22"/>
  <c r="N431" i="22"/>
  <c r="M431" i="22"/>
  <c r="L431" i="22"/>
  <c r="K431" i="22"/>
  <c r="J431" i="22"/>
  <c r="I431" i="22"/>
  <c r="H431" i="22"/>
  <c r="G431" i="22"/>
  <c r="F431" i="22"/>
  <c r="E431" i="22"/>
  <c r="D431" i="22"/>
  <c r="P430" i="22"/>
  <c r="O430" i="22"/>
  <c r="N430" i="22"/>
  <c r="M430" i="22"/>
  <c r="L430" i="22"/>
  <c r="K430" i="22"/>
  <c r="J430" i="22"/>
  <c r="I430" i="22"/>
  <c r="H430" i="22"/>
  <c r="G430" i="22"/>
  <c r="F430" i="22"/>
  <c r="E430" i="22"/>
  <c r="D430" i="22"/>
  <c r="P429" i="22"/>
  <c r="O429" i="22"/>
  <c r="N429" i="22"/>
  <c r="M429" i="22"/>
  <c r="L429" i="22"/>
  <c r="K429" i="22"/>
  <c r="J429" i="22"/>
  <c r="I429" i="22"/>
  <c r="H429" i="22"/>
  <c r="G429" i="22"/>
  <c r="F429" i="22"/>
  <c r="E429" i="22"/>
  <c r="D429" i="22"/>
  <c r="P428" i="22"/>
  <c r="O428" i="22"/>
  <c r="N428" i="22"/>
  <c r="M428" i="22"/>
  <c r="L428" i="22"/>
  <c r="K428" i="22"/>
  <c r="J428" i="22"/>
  <c r="I428" i="22"/>
  <c r="H428" i="22"/>
  <c r="G428" i="22"/>
  <c r="F428" i="22"/>
  <c r="E428" i="22"/>
  <c r="D428" i="22"/>
  <c r="P427" i="22"/>
  <c r="O427" i="22"/>
  <c r="N427" i="22"/>
  <c r="M427" i="22"/>
  <c r="L427" i="22"/>
  <c r="K427" i="22"/>
  <c r="J427" i="22"/>
  <c r="I427" i="22"/>
  <c r="H427" i="22"/>
  <c r="G427" i="22"/>
  <c r="F427" i="22"/>
  <c r="E427" i="22"/>
  <c r="D427" i="22"/>
  <c r="P426" i="22"/>
  <c r="O426" i="22"/>
  <c r="N426" i="22"/>
  <c r="M426" i="22"/>
  <c r="L426" i="22"/>
  <c r="K426" i="22"/>
  <c r="J426" i="22"/>
  <c r="I426" i="22"/>
  <c r="H426" i="22"/>
  <c r="G426" i="22"/>
  <c r="F426" i="22"/>
  <c r="E426" i="22"/>
  <c r="D426" i="22"/>
  <c r="P425" i="22"/>
  <c r="O425" i="22"/>
  <c r="N425" i="22"/>
  <c r="M425" i="22"/>
  <c r="L425" i="22"/>
  <c r="K425" i="22"/>
  <c r="J425" i="22"/>
  <c r="I425" i="22"/>
  <c r="H425" i="22"/>
  <c r="G425" i="22"/>
  <c r="F425" i="22"/>
  <c r="E425" i="22"/>
  <c r="D425" i="22"/>
  <c r="P424" i="22"/>
  <c r="O424" i="22"/>
  <c r="N424" i="22"/>
  <c r="M424" i="22"/>
  <c r="L424" i="22"/>
  <c r="K424" i="22"/>
  <c r="J424" i="22"/>
  <c r="I424" i="22"/>
  <c r="H424" i="22"/>
  <c r="G424" i="22"/>
  <c r="F424" i="22"/>
  <c r="E424" i="22"/>
  <c r="D424" i="22"/>
  <c r="P423" i="22"/>
  <c r="O423" i="22"/>
  <c r="N423" i="22"/>
  <c r="M423" i="22"/>
  <c r="L423" i="22"/>
  <c r="K423" i="22"/>
  <c r="J423" i="22"/>
  <c r="I423" i="22"/>
  <c r="H423" i="22"/>
  <c r="G423" i="22"/>
  <c r="F423" i="22"/>
  <c r="E423" i="22"/>
  <c r="D423" i="22"/>
  <c r="P422" i="22"/>
  <c r="O422" i="22"/>
  <c r="N422" i="22"/>
  <c r="M422" i="22"/>
  <c r="L422" i="22"/>
  <c r="K422" i="22"/>
  <c r="J422" i="22"/>
  <c r="I422" i="22"/>
  <c r="H422" i="22"/>
  <c r="G422" i="22"/>
  <c r="F422" i="22"/>
  <c r="E422" i="22"/>
  <c r="D422" i="22"/>
  <c r="P421" i="22"/>
  <c r="O421" i="22"/>
  <c r="N421" i="22"/>
  <c r="M421" i="22"/>
  <c r="L421" i="22"/>
  <c r="K421" i="22"/>
  <c r="J421" i="22"/>
  <c r="I421" i="22"/>
  <c r="H421" i="22"/>
  <c r="G421" i="22"/>
  <c r="F421" i="22"/>
  <c r="E421" i="22"/>
  <c r="D421" i="22"/>
  <c r="P420" i="22"/>
  <c r="O420" i="22"/>
  <c r="N420" i="22"/>
  <c r="M420" i="22"/>
  <c r="L420" i="22"/>
  <c r="K420" i="22"/>
  <c r="J420" i="22"/>
  <c r="I420" i="22"/>
  <c r="H420" i="22"/>
  <c r="G420" i="22"/>
  <c r="F420" i="22"/>
  <c r="E420" i="22"/>
  <c r="D420" i="22"/>
  <c r="P419" i="22"/>
  <c r="O419" i="22"/>
  <c r="N419" i="22"/>
  <c r="M419" i="22"/>
  <c r="L419" i="22"/>
  <c r="K419" i="22"/>
  <c r="J419" i="22"/>
  <c r="I419" i="22"/>
  <c r="H419" i="22"/>
  <c r="G419" i="22"/>
  <c r="F419" i="22"/>
  <c r="E419" i="22"/>
  <c r="D419" i="22"/>
  <c r="P418" i="22"/>
  <c r="O418" i="22"/>
  <c r="N418" i="22"/>
  <c r="M418" i="22"/>
  <c r="L418" i="22"/>
  <c r="K418" i="22"/>
  <c r="J418" i="22"/>
  <c r="I418" i="22"/>
  <c r="H418" i="22"/>
  <c r="G418" i="22"/>
  <c r="F418" i="22"/>
  <c r="E418" i="22"/>
  <c r="D418" i="22"/>
  <c r="P417" i="22"/>
  <c r="O417" i="22"/>
  <c r="N417" i="22"/>
  <c r="M417" i="22"/>
  <c r="L417" i="22"/>
  <c r="K417" i="22"/>
  <c r="J417" i="22"/>
  <c r="I417" i="22"/>
  <c r="H417" i="22"/>
  <c r="G417" i="22"/>
  <c r="F417" i="22"/>
  <c r="E417" i="22"/>
  <c r="D417" i="22"/>
  <c r="P416" i="22"/>
  <c r="O416" i="22"/>
  <c r="N416" i="22"/>
  <c r="M416" i="22"/>
  <c r="L416" i="22"/>
  <c r="K416" i="22"/>
  <c r="J416" i="22"/>
  <c r="I416" i="22"/>
  <c r="H416" i="22"/>
  <c r="G416" i="22"/>
  <c r="F416" i="22"/>
  <c r="E416" i="22"/>
  <c r="D416" i="22"/>
  <c r="P415" i="22"/>
  <c r="O415" i="22"/>
  <c r="N415" i="22"/>
  <c r="M415" i="22"/>
  <c r="L415" i="22"/>
  <c r="K415" i="22"/>
  <c r="J415" i="22"/>
  <c r="I415" i="22"/>
  <c r="H415" i="22"/>
  <c r="G415" i="22"/>
  <c r="F415" i="22"/>
  <c r="E415" i="22"/>
  <c r="D415" i="22"/>
  <c r="P414" i="22"/>
  <c r="O414" i="22"/>
  <c r="N414" i="22"/>
  <c r="M414" i="22"/>
  <c r="L414" i="22"/>
  <c r="K414" i="22"/>
  <c r="J414" i="22"/>
  <c r="I414" i="22"/>
  <c r="H414" i="22"/>
  <c r="G414" i="22"/>
  <c r="F414" i="22"/>
  <c r="E414" i="22"/>
  <c r="D414" i="22"/>
  <c r="P413" i="22"/>
  <c r="O413" i="22"/>
  <c r="N413" i="22"/>
  <c r="M413" i="22"/>
  <c r="L413" i="22"/>
  <c r="K413" i="22"/>
  <c r="J413" i="22"/>
  <c r="I413" i="22"/>
  <c r="H413" i="22"/>
  <c r="G413" i="22"/>
  <c r="F413" i="22"/>
  <c r="E413" i="22"/>
  <c r="D413" i="22"/>
  <c r="P412" i="22"/>
  <c r="O412" i="22"/>
  <c r="N412" i="22"/>
  <c r="M412" i="22"/>
  <c r="L412" i="22"/>
  <c r="K412" i="22"/>
  <c r="J412" i="22"/>
  <c r="I412" i="22"/>
  <c r="H412" i="22"/>
  <c r="G412" i="22"/>
  <c r="F412" i="22"/>
  <c r="E412" i="22"/>
  <c r="D412" i="22"/>
  <c r="P411" i="22"/>
  <c r="O411" i="22"/>
  <c r="N411" i="22"/>
  <c r="M411" i="22"/>
  <c r="L411" i="22"/>
  <c r="K411" i="22"/>
  <c r="J411" i="22"/>
  <c r="I411" i="22"/>
  <c r="H411" i="22"/>
  <c r="G411" i="22"/>
  <c r="F411" i="22"/>
  <c r="E411" i="22"/>
  <c r="D411" i="22"/>
  <c r="P410" i="22"/>
  <c r="O410" i="22"/>
  <c r="N410" i="22"/>
  <c r="M410" i="22"/>
  <c r="L410" i="22"/>
  <c r="K410" i="22"/>
  <c r="J410" i="22"/>
  <c r="I410" i="22"/>
  <c r="H410" i="22"/>
  <c r="G410" i="22"/>
  <c r="F410" i="22"/>
  <c r="E410" i="22"/>
  <c r="D410" i="22"/>
  <c r="D409" i="22"/>
  <c r="D408" i="22"/>
  <c r="P407" i="22"/>
  <c r="O407" i="22"/>
  <c r="N407" i="22"/>
  <c r="M407" i="22"/>
  <c r="L407" i="22"/>
  <c r="K407" i="22"/>
  <c r="J407" i="22"/>
  <c r="I407" i="22"/>
  <c r="H407" i="22"/>
  <c r="G407" i="22"/>
  <c r="F407" i="22"/>
  <c r="E407" i="22"/>
  <c r="D407" i="22"/>
  <c r="P406" i="22"/>
  <c r="O406" i="22"/>
  <c r="N406" i="22"/>
  <c r="M406" i="22"/>
  <c r="L406" i="22"/>
  <c r="K406" i="22"/>
  <c r="J406" i="22"/>
  <c r="I406" i="22"/>
  <c r="H406" i="22"/>
  <c r="G406" i="22"/>
  <c r="F406" i="22"/>
  <c r="E406" i="22"/>
  <c r="D406" i="22"/>
  <c r="P405" i="22"/>
  <c r="O405" i="22"/>
  <c r="N405" i="22"/>
  <c r="M405" i="22"/>
  <c r="L405" i="22"/>
  <c r="K405" i="22"/>
  <c r="J405" i="22"/>
  <c r="I405" i="22"/>
  <c r="H405" i="22"/>
  <c r="G405" i="22"/>
  <c r="F405" i="22"/>
  <c r="E405" i="22"/>
  <c r="D405" i="22"/>
  <c r="P404" i="22"/>
  <c r="O404" i="22"/>
  <c r="N404" i="22"/>
  <c r="M404" i="22"/>
  <c r="L404" i="22"/>
  <c r="K404" i="22"/>
  <c r="J404" i="22"/>
  <c r="I404" i="22"/>
  <c r="H404" i="22"/>
  <c r="G404" i="22"/>
  <c r="F404" i="22"/>
  <c r="E404" i="22"/>
  <c r="D404" i="22"/>
  <c r="P403" i="22"/>
  <c r="O403" i="22"/>
  <c r="N403" i="22"/>
  <c r="M403" i="22"/>
  <c r="L403" i="22"/>
  <c r="K403" i="22"/>
  <c r="J403" i="22"/>
  <c r="I403" i="22"/>
  <c r="H403" i="22"/>
  <c r="G403" i="22"/>
  <c r="F403" i="22"/>
  <c r="E403" i="22"/>
  <c r="D403" i="22"/>
  <c r="P402" i="22"/>
  <c r="O402" i="22"/>
  <c r="N402" i="22"/>
  <c r="M402" i="22"/>
  <c r="L402" i="22"/>
  <c r="K402" i="22"/>
  <c r="J402" i="22"/>
  <c r="I402" i="22"/>
  <c r="H402" i="22"/>
  <c r="G402" i="22"/>
  <c r="F402" i="22"/>
  <c r="E402" i="22"/>
  <c r="D402" i="22"/>
  <c r="P401" i="22"/>
  <c r="O401" i="22"/>
  <c r="N401" i="22"/>
  <c r="M401" i="22"/>
  <c r="L401" i="22"/>
  <c r="K401" i="22"/>
  <c r="J401" i="22"/>
  <c r="I401" i="22"/>
  <c r="H401" i="22"/>
  <c r="G401" i="22"/>
  <c r="F401" i="22"/>
  <c r="E401" i="22"/>
  <c r="D401" i="22"/>
  <c r="P400" i="22"/>
  <c r="O400" i="22"/>
  <c r="N400" i="22"/>
  <c r="M400" i="22"/>
  <c r="L400" i="22"/>
  <c r="K400" i="22"/>
  <c r="J400" i="22"/>
  <c r="I400" i="22"/>
  <c r="H400" i="22"/>
  <c r="G400" i="22"/>
  <c r="F400" i="22"/>
  <c r="E400" i="22"/>
  <c r="D400" i="22"/>
  <c r="P399" i="22"/>
  <c r="O399" i="22"/>
  <c r="N399" i="22"/>
  <c r="M399" i="22"/>
  <c r="L399" i="22"/>
  <c r="K399" i="22"/>
  <c r="J399" i="22"/>
  <c r="I399" i="22"/>
  <c r="H399" i="22"/>
  <c r="G399" i="22"/>
  <c r="F399" i="22"/>
  <c r="E399" i="22"/>
  <c r="D399" i="22"/>
  <c r="P398" i="22"/>
  <c r="O398" i="22"/>
  <c r="N398" i="22"/>
  <c r="M398" i="22"/>
  <c r="L398" i="22"/>
  <c r="K398" i="22"/>
  <c r="J398" i="22"/>
  <c r="I398" i="22"/>
  <c r="H398" i="22"/>
  <c r="G398" i="22"/>
  <c r="F398" i="22"/>
  <c r="E398" i="22"/>
  <c r="D398" i="22"/>
  <c r="P397" i="22"/>
  <c r="O397" i="22"/>
  <c r="N397" i="22"/>
  <c r="M397" i="22"/>
  <c r="L397" i="22"/>
  <c r="K397" i="22"/>
  <c r="J397" i="22"/>
  <c r="I397" i="22"/>
  <c r="H397" i="22"/>
  <c r="G397" i="22"/>
  <c r="F397" i="22"/>
  <c r="E397" i="22"/>
  <c r="D397" i="22"/>
  <c r="D396" i="22"/>
  <c r="P395" i="22"/>
  <c r="O395" i="22"/>
  <c r="N395" i="22"/>
  <c r="M395" i="22"/>
  <c r="L395" i="22"/>
  <c r="K395" i="22"/>
  <c r="J395" i="22"/>
  <c r="I395" i="22"/>
  <c r="H395" i="22"/>
  <c r="G395" i="22"/>
  <c r="F395" i="22"/>
  <c r="E395" i="22"/>
  <c r="D395" i="22"/>
  <c r="P394" i="22"/>
  <c r="O394" i="22"/>
  <c r="N394" i="22"/>
  <c r="M394" i="22"/>
  <c r="L394" i="22"/>
  <c r="K394" i="22"/>
  <c r="J394" i="22"/>
  <c r="I394" i="22"/>
  <c r="H394" i="22"/>
  <c r="G394" i="22"/>
  <c r="F394" i="22"/>
  <c r="E394" i="22"/>
  <c r="D394" i="22"/>
  <c r="AG393" i="22"/>
  <c r="AF393" i="22"/>
  <c r="AE393" i="22"/>
  <c r="AD393" i="22"/>
  <c r="AC393" i="22"/>
  <c r="AB393" i="22"/>
  <c r="AA393" i="22"/>
  <c r="Z393" i="22"/>
  <c r="Y393" i="22"/>
  <c r="X393" i="22"/>
  <c r="W393" i="22"/>
  <c r="P393" i="22"/>
  <c r="O393" i="22"/>
  <c r="N393" i="22"/>
  <c r="M393" i="22"/>
  <c r="L393" i="22"/>
  <c r="K393" i="22"/>
  <c r="J393" i="22"/>
  <c r="I393" i="22"/>
  <c r="H393" i="22"/>
  <c r="G393" i="22"/>
  <c r="F393" i="22"/>
  <c r="E393" i="22"/>
  <c r="D393" i="22"/>
  <c r="P392" i="22"/>
  <c r="O392" i="22"/>
  <c r="N392" i="22"/>
  <c r="M392" i="22"/>
  <c r="L392" i="22"/>
  <c r="K392" i="22"/>
  <c r="J392" i="22"/>
  <c r="I392" i="22"/>
  <c r="H392" i="22"/>
  <c r="G392" i="22"/>
  <c r="F392" i="22"/>
  <c r="E392" i="22"/>
  <c r="D392" i="22"/>
  <c r="P391" i="22"/>
  <c r="O391" i="22"/>
  <c r="N391" i="22"/>
  <c r="M391" i="22"/>
  <c r="L391" i="22"/>
  <c r="K391" i="22"/>
  <c r="J391" i="22"/>
  <c r="I391" i="22"/>
  <c r="H391" i="22"/>
  <c r="G391" i="22"/>
  <c r="F391" i="22"/>
  <c r="E391" i="22"/>
  <c r="D391" i="22"/>
  <c r="P390" i="22"/>
  <c r="O390" i="22"/>
  <c r="N390" i="22"/>
  <c r="M390" i="22"/>
  <c r="L390" i="22"/>
  <c r="K390" i="22"/>
  <c r="J390" i="22"/>
  <c r="I390" i="22"/>
  <c r="H390" i="22"/>
  <c r="G390" i="22"/>
  <c r="F390" i="22"/>
  <c r="E390" i="22"/>
  <c r="D390" i="22"/>
  <c r="P389" i="22"/>
  <c r="O389" i="22"/>
  <c r="N389" i="22"/>
  <c r="M389" i="22"/>
  <c r="L389" i="22"/>
  <c r="K389" i="22"/>
  <c r="J389" i="22"/>
  <c r="I389" i="22"/>
  <c r="H389" i="22"/>
  <c r="G389" i="22"/>
  <c r="F389" i="22"/>
  <c r="E389" i="22"/>
  <c r="D389" i="22"/>
  <c r="P388" i="22"/>
  <c r="O388" i="22"/>
  <c r="N388" i="22"/>
  <c r="M388" i="22"/>
  <c r="L388" i="22"/>
  <c r="K388" i="22"/>
  <c r="J388" i="22"/>
  <c r="I388" i="22"/>
  <c r="H388" i="22"/>
  <c r="G388" i="22"/>
  <c r="F388" i="22"/>
  <c r="E388" i="22"/>
  <c r="D388" i="22"/>
  <c r="P387" i="22"/>
  <c r="O387" i="22"/>
  <c r="N387" i="22"/>
  <c r="M387" i="22"/>
  <c r="L387" i="22"/>
  <c r="K387" i="22"/>
  <c r="J387" i="22"/>
  <c r="I387" i="22"/>
  <c r="H387" i="22"/>
  <c r="G387" i="22"/>
  <c r="F387" i="22"/>
  <c r="E387" i="22"/>
  <c r="D387" i="22"/>
  <c r="P386" i="22"/>
  <c r="O386" i="22"/>
  <c r="N386" i="22"/>
  <c r="M386" i="22"/>
  <c r="L386" i="22"/>
  <c r="K386" i="22"/>
  <c r="J386" i="22"/>
  <c r="I386" i="22"/>
  <c r="H386" i="22"/>
  <c r="G386" i="22"/>
  <c r="F386" i="22"/>
  <c r="E386" i="22"/>
  <c r="D386" i="22"/>
  <c r="P385" i="22"/>
  <c r="O385" i="22"/>
  <c r="N385" i="22"/>
  <c r="M385" i="22"/>
  <c r="L385" i="22"/>
  <c r="K385" i="22"/>
  <c r="J385" i="22"/>
  <c r="I385" i="22"/>
  <c r="H385" i="22"/>
  <c r="G385" i="22"/>
  <c r="F385" i="22"/>
  <c r="E385" i="22"/>
  <c r="D385" i="22"/>
  <c r="P384" i="22"/>
  <c r="O384" i="22"/>
  <c r="N384" i="22"/>
  <c r="M384" i="22"/>
  <c r="L384" i="22"/>
  <c r="K384" i="22"/>
  <c r="J384" i="22"/>
  <c r="I384" i="22"/>
  <c r="H384" i="22"/>
  <c r="G384" i="22"/>
  <c r="F384" i="22"/>
  <c r="E384" i="22"/>
  <c r="D384" i="22"/>
  <c r="P383" i="22"/>
  <c r="O383" i="22"/>
  <c r="N383" i="22"/>
  <c r="M383" i="22"/>
  <c r="L383" i="22"/>
  <c r="K383" i="22"/>
  <c r="J383" i="22"/>
  <c r="I383" i="22"/>
  <c r="H383" i="22"/>
  <c r="G383" i="22"/>
  <c r="F383" i="22"/>
  <c r="E383" i="22"/>
  <c r="D383" i="22"/>
  <c r="P382" i="22"/>
  <c r="O382" i="22"/>
  <c r="N382" i="22"/>
  <c r="M382" i="22"/>
  <c r="L382" i="22"/>
  <c r="K382" i="22"/>
  <c r="J382" i="22"/>
  <c r="I382" i="22"/>
  <c r="H382" i="22"/>
  <c r="G382" i="22"/>
  <c r="F382" i="22"/>
  <c r="E382" i="22"/>
  <c r="D382" i="22"/>
  <c r="P381" i="22"/>
  <c r="O381" i="22"/>
  <c r="N381" i="22"/>
  <c r="M381" i="22"/>
  <c r="L381" i="22"/>
  <c r="K381" i="22"/>
  <c r="J381" i="22"/>
  <c r="I381" i="22"/>
  <c r="H381" i="22"/>
  <c r="G381" i="22"/>
  <c r="F381" i="22"/>
  <c r="E381" i="22"/>
  <c r="D381" i="22"/>
  <c r="P380" i="22"/>
  <c r="O380" i="22"/>
  <c r="N380" i="22"/>
  <c r="M380" i="22"/>
  <c r="L380" i="22"/>
  <c r="K380" i="22"/>
  <c r="J380" i="22"/>
  <c r="I380" i="22"/>
  <c r="H380" i="22"/>
  <c r="G380" i="22"/>
  <c r="F380" i="22"/>
  <c r="E380" i="22"/>
  <c r="D380" i="22"/>
  <c r="P379" i="22"/>
  <c r="O379" i="22"/>
  <c r="N379" i="22"/>
  <c r="M379" i="22"/>
  <c r="L379" i="22"/>
  <c r="K379" i="22"/>
  <c r="J379" i="22"/>
  <c r="I379" i="22"/>
  <c r="H379" i="22"/>
  <c r="G379" i="22"/>
  <c r="F379" i="22"/>
  <c r="E379" i="22"/>
  <c r="D379" i="22"/>
  <c r="P378" i="22"/>
  <c r="O378" i="22"/>
  <c r="N378" i="22"/>
  <c r="M378" i="22"/>
  <c r="L378" i="22"/>
  <c r="K378" i="22"/>
  <c r="J378" i="22"/>
  <c r="I378" i="22"/>
  <c r="H378" i="22"/>
  <c r="G378" i="22"/>
  <c r="F378" i="22"/>
  <c r="E378" i="22"/>
  <c r="D378" i="22"/>
  <c r="P377" i="22"/>
  <c r="O377" i="22"/>
  <c r="N377" i="22"/>
  <c r="M377" i="22"/>
  <c r="L377" i="22"/>
  <c r="K377" i="22"/>
  <c r="J377" i="22"/>
  <c r="I377" i="22"/>
  <c r="H377" i="22"/>
  <c r="G377" i="22"/>
  <c r="F377" i="22"/>
  <c r="E377" i="22"/>
  <c r="D377" i="22"/>
  <c r="P376" i="22"/>
  <c r="O376" i="22"/>
  <c r="N376" i="22"/>
  <c r="M376" i="22"/>
  <c r="L376" i="22"/>
  <c r="K376" i="22"/>
  <c r="J376" i="22"/>
  <c r="I376" i="22"/>
  <c r="H376" i="22"/>
  <c r="G376" i="22"/>
  <c r="F376" i="22"/>
  <c r="E376" i="22"/>
  <c r="D376" i="22"/>
  <c r="P375" i="22"/>
  <c r="O375" i="22"/>
  <c r="N375" i="22"/>
  <c r="M375" i="22"/>
  <c r="L375" i="22"/>
  <c r="K375" i="22"/>
  <c r="J375" i="22"/>
  <c r="I375" i="22"/>
  <c r="H375" i="22"/>
  <c r="G375" i="22"/>
  <c r="F375" i="22"/>
  <c r="E375" i="22"/>
  <c r="D375" i="22"/>
  <c r="P374" i="22"/>
  <c r="O374" i="22"/>
  <c r="N374" i="22"/>
  <c r="M374" i="22"/>
  <c r="L374" i="22"/>
  <c r="K374" i="22"/>
  <c r="J374" i="22"/>
  <c r="I374" i="22"/>
  <c r="H374" i="22"/>
  <c r="G374" i="22"/>
  <c r="F374" i="22"/>
  <c r="E374" i="22"/>
  <c r="D374" i="22"/>
  <c r="P373" i="22"/>
  <c r="O373" i="22"/>
  <c r="N373" i="22"/>
  <c r="M373" i="22"/>
  <c r="L373" i="22"/>
  <c r="K373" i="22"/>
  <c r="J373" i="22"/>
  <c r="I373" i="22"/>
  <c r="H373" i="22"/>
  <c r="G373" i="22"/>
  <c r="F373" i="22"/>
  <c r="E373" i="22"/>
  <c r="D373" i="22"/>
  <c r="P372" i="22"/>
  <c r="O372" i="22"/>
  <c r="N372" i="22"/>
  <c r="M372" i="22"/>
  <c r="L372" i="22"/>
  <c r="K372" i="22"/>
  <c r="J372" i="22"/>
  <c r="I372" i="22"/>
  <c r="H372" i="22"/>
  <c r="G372" i="22"/>
  <c r="F372" i="22"/>
  <c r="E372" i="22"/>
  <c r="D372" i="22"/>
  <c r="P371" i="22"/>
  <c r="O371" i="22"/>
  <c r="N371" i="22"/>
  <c r="M371" i="22"/>
  <c r="L371" i="22"/>
  <c r="K371" i="22"/>
  <c r="J371" i="22"/>
  <c r="I371" i="22"/>
  <c r="H371" i="22"/>
  <c r="G371" i="22"/>
  <c r="F371" i="22"/>
  <c r="E371" i="22"/>
  <c r="D371" i="22"/>
  <c r="P370" i="22"/>
  <c r="O370" i="22"/>
  <c r="N370" i="22"/>
  <c r="M370" i="22"/>
  <c r="L370" i="22"/>
  <c r="K370" i="22"/>
  <c r="J370" i="22"/>
  <c r="I370" i="22"/>
  <c r="H370" i="22"/>
  <c r="G370" i="22"/>
  <c r="F370" i="22"/>
  <c r="E370" i="22"/>
  <c r="D370" i="22"/>
  <c r="P369" i="22"/>
  <c r="O369" i="22"/>
  <c r="N369" i="22"/>
  <c r="M369" i="22"/>
  <c r="L369" i="22"/>
  <c r="K369" i="22"/>
  <c r="J369" i="22"/>
  <c r="I369" i="22"/>
  <c r="H369" i="22"/>
  <c r="G369" i="22"/>
  <c r="F369" i="22"/>
  <c r="E369" i="22"/>
  <c r="D369" i="22"/>
  <c r="P368" i="22"/>
  <c r="O368" i="22"/>
  <c r="N368" i="22"/>
  <c r="M368" i="22"/>
  <c r="L368" i="22"/>
  <c r="K368" i="22"/>
  <c r="J368" i="22"/>
  <c r="I368" i="22"/>
  <c r="H368" i="22"/>
  <c r="G368" i="22"/>
  <c r="F368" i="22"/>
  <c r="E368" i="22"/>
  <c r="D368" i="22"/>
  <c r="P367" i="22"/>
  <c r="O367" i="22"/>
  <c r="N367" i="22"/>
  <c r="M367" i="22"/>
  <c r="L367" i="22"/>
  <c r="K367" i="22"/>
  <c r="J367" i="22"/>
  <c r="I367" i="22"/>
  <c r="H367" i="22"/>
  <c r="G367" i="22"/>
  <c r="F367" i="22"/>
  <c r="E367" i="22"/>
  <c r="D367" i="22"/>
  <c r="P366" i="22"/>
  <c r="O366" i="22"/>
  <c r="N366" i="22"/>
  <c r="M366" i="22"/>
  <c r="L366" i="22"/>
  <c r="K366" i="22"/>
  <c r="J366" i="22"/>
  <c r="I366" i="22"/>
  <c r="H366" i="22"/>
  <c r="G366" i="22"/>
  <c r="F366" i="22"/>
  <c r="E366" i="22"/>
  <c r="D366" i="22"/>
  <c r="P365" i="22"/>
  <c r="O365" i="22"/>
  <c r="N365" i="22"/>
  <c r="M365" i="22"/>
  <c r="L365" i="22"/>
  <c r="K365" i="22"/>
  <c r="J365" i="22"/>
  <c r="I365" i="22"/>
  <c r="H365" i="22"/>
  <c r="G365" i="22"/>
  <c r="F365" i="22"/>
  <c r="E365" i="22"/>
  <c r="D365" i="22"/>
  <c r="P364" i="22"/>
  <c r="O364" i="22"/>
  <c r="N364" i="22"/>
  <c r="M364" i="22"/>
  <c r="L364" i="22"/>
  <c r="K364" i="22"/>
  <c r="J364" i="22"/>
  <c r="I364" i="22"/>
  <c r="H364" i="22"/>
  <c r="G364" i="22"/>
  <c r="F364" i="22"/>
  <c r="E364" i="22"/>
  <c r="D364" i="22"/>
  <c r="P363" i="22"/>
  <c r="O363" i="22"/>
  <c r="N363" i="22"/>
  <c r="M363" i="22"/>
  <c r="L363" i="22"/>
  <c r="K363" i="22"/>
  <c r="J363" i="22"/>
  <c r="I363" i="22"/>
  <c r="H363" i="22"/>
  <c r="G363" i="22"/>
  <c r="F363" i="22"/>
  <c r="E363" i="22"/>
  <c r="D363" i="22"/>
  <c r="P362" i="22"/>
  <c r="O362" i="22"/>
  <c r="N362" i="22"/>
  <c r="M362" i="22"/>
  <c r="L362" i="22"/>
  <c r="K362" i="22"/>
  <c r="J362" i="22"/>
  <c r="I362" i="22"/>
  <c r="H362" i="22"/>
  <c r="G362" i="22"/>
  <c r="F362" i="22"/>
  <c r="E362" i="22"/>
  <c r="D362" i="22"/>
  <c r="P361" i="22"/>
  <c r="O361" i="22"/>
  <c r="N361" i="22"/>
  <c r="M361" i="22"/>
  <c r="L361" i="22"/>
  <c r="K361" i="22"/>
  <c r="J361" i="22"/>
  <c r="I361" i="22"/>
  <c r="H361" i="22"/>
  <c r="G361" i="22"/>
  <c r="F361" i="22"/>
  <c r="E361" i="22"/>
  <c r="D361" i="22"/>
  <c r="P360" i="22"/>
  <c r="O360" i="22"/>
  <c r="N360" i="22"/>
  <c r="M360" i="22"/>
  <c r="L360" i="22"/>
  <c r="K360" i="22"/>
  <c r="J360" i="22"/>
  <c r="I360" i="22"/>
  <c r="H360" i="22"/>
  <c r="G360" i="22"/>
  <c r="F360" i="22"/>
  <c r="E360" i="22"/>
  <c r="D360" i="22"/>
  <c r="D359" i="22"/>
  <c r="P358" i="22"/>
  <c r="O358" i="22"/>
  <c r="N358" i="22"/>
  <c r="M358" i="22"/>
  <c r="L358" i="22"/>
  <c r="K358" i="22"/>
  <c r="J358" i="22"/>
  <c r="I358" i="22"/>
  <c r="H358" i="22"/>
  <c r="G358" i="22"/>
  <c r="F358" i="22"/>
  <c r="E358" i="22"/>
  <c r="D358" i="22"/>
  <c r="P357" i="22"/>
  <c r="O357" i="22"/>
  <c r="N357" i="22"/>
  <c r="M357" i="22"/>
  <c r="L357" i="22"/>
  <c r="K357" i="22"/>
  <c r="J357" i="22"/>
  <c r="I357" i="22"/>
  <c r="H357" i="22"/>
  <c r="G357" i="22"/>
  <c r="F357" i="22"/>
  <c r="E357" i="22"/>
  <c r="D357" i="22"/>
  <c r="P356" i="22"/>
  <c r="O356" i="22"/>
  <c r="N356" i="22"/>
  <c r="M356" i="22"/>
  <c r="L356" i="22"/>
  <c r="K356" i="22"/>
  <c r="J356" i="22"/>
  <c r="I356" i="22"/>
  <c r="H356" i="22"/>
  <c r="G356" i="22"/>
  <c r="F356" i="22"/>
  <c r="E356" i="22"/>
  <c r="D356" i="22"/>
  <c r="P355" i="22"/>
  <c r="O355" i="22"/>
  <c r="N355" i="22"/>
  <c r="M355" i="22"/>
  <c r="L355" i="22"/>
  <c r="K355" i="22"/>
  <c r="J355" i="22"/>
  <c r="I355" i="22"/>
  <c r="H355" i="22"/>
  <c r="G355" i="22"/>
  <c r="F355" i="22"/>
  <c r="E355" i="22"/>
  <c r="D355" i="22"/>
  <c r="P354" i="22"/>
  <c r="O354" i="22"/>
  <c r="N354" i="22"/>
  <c r="M354" i="22"/>
  <c r="L354" i="22"/>
  <c r="K354" i="22"/>
  <c r="J354" i="22"/>
  <c r="I354" i="22"/>
  <c r="H354" i="22"/>
  <c r="G354" i="22"/>
  <c r="F354" i="22"/>
  <c r="E354" i="22"/>
  <c r="D354" i="22"/>
  <c r="P353" i="22"/>
  <c r="O353" i="22"/>
  <c r="N353" i="22"/>
  <c r="M353" i="22"/>
  <c r="L353" i="22"/>
  <c r="K353" i="22"/>
  <c r="J353" i="22"/>
  <c r="I353" i="22"/>
  <c r="H353" i="22"/>
  <c r="G353" i="22"/>
  <c r="F353" i="22"/>
  <c r="E353" i="22"/>
  <c r="D353" i="22"/>
  <c r="P352" i="22"/>
  <c r="O352" i="22"/>
  <c r="N352" i="22"/>
  <c r="M352" i="22"/>
  <c r="L352" i="22"/>
  <c r="K352" i="22"/>
  <c r="J352" i="22"/>
  <c r="I352" i="22"/>
  <c r="H352" i="22"/>
  <c r="G352" i="22"/>
  <c r="F352" i="22"/>
  <c r="E352" i="22"/>
  <c r="D352" i="22"/>
  <c r="P351" i="22"/>
  <c r="O351" i="22"/>
  <c r="N351" i="22"/>
  <c r="M351" i="22"/>
  <c r="L351" i="22"/>
  <c r="K351" i="22"/>
  <c r="J351" i="22"/>
  <c r="I351" i="22"/>
  <c r="H351" i="22"/>
  <c r="G351" i="22"/>
  <c r="F351" i="22"/>
  <c r="E351" i="22"/>
  <c r="D351" i="22"/>
  <c r="P350" i="22"/>
  <c r="O350" i="22"/>
  <c r="N350" i="22"/>
  <c r="M350" i="22"/>
  <c r="L350" i="22"/>
  <c r="K350" i="22"/>
  <c r="J350" i="22"/>
  <c r="I350" i="22"/>
  <c r="H350" i="22"/>
  <c r="G350" i="22"/>
  <c r="F350" i="22"/>
  <c r="E350" i="22"/>
  <c r="D350" i="22"/>
  <c r="P349" i="22"/>
  <c r="O349" i="22"/>
  <c r="N349" i="22"/>
  <c r="M349" i="22"/>
  <c r="L349" i="22"/>
  <c r="K349" i="22"/>
  <c r="J349" i="22"/>
  <c r="I349" i="22"/>
  <c r="H349" i="22"/>
  <c r="G349" i="22"/>
  <c r="F349" i="22"/>
  <c r="E349" i="22"/>
  <c r="D349" i="22"/>
  <c r="P348" i="22"/>
  <c r="O348" i="22"/>
  <c r="N348" i="22"/>
  <c r="M348" i="22"/>
  <c r="L348" i="22"/>
  <c r="K348" i="22"/>
  <c r="J348" i="22"/>
  <c r="I348" i="22"/>
  <c r="H348" i="22"/>
  <c r="G348" i="22"/>
  <c r="F348" i="22"/>
  <c r="E348" i="22"/>
  <c r="D348" i="22"/>
  <c r="P347" i="22"/>
  <c r="O347" i="22"/>
  <c r="N347" i="22"/>
  <c r="M347" i="22"/>
  <c r="L347" i="22"/>
  <c r="K347" i="22"/>
  <c r="J347" i="22"/>
  <c r="I347" i="22"/>
  <c r="H347" i="22"/>
  <c r="G347" i="22"/>
  <c r="F347" i="22"/>
  <c r="E347" i="22"/>
  <c r="D347" i="22"/>
  <c r="P346" i="22"/>
  <c r="O346" i="22"/>
  <c r="N346" i="22"/>
  <c r="M346" i="22"/>
  <c r="L346" i="22"/>
  <c r="K346" i="22"/>
  <c r="J346" i="22"/>
  <c r="I346" i="22"/>
  <c r="H346" i="22"/>
  <c r="G346" i="22"/>
  <c r="F346" i="22"/>
  <c r="E346" i="22"/>
  <c r="D346" i="22"/>
  <c r="P345" i="22"/>
  <c r="O345" i="22"/>
  <c r="N345" i="22"/>
  <c r="M345" i="22"/>
  <c r="L345" i="22"/>
  <c r="K345" i="22"/>
  <c r="J345" i="22"/>
  <c r="I345" i="22"/>
  <c r="H345" i="22"/>
  <c r="G345" i="22"/>
  <c r="F345" i="22"/>
  <c r="E345" i="22"/>
  <c r="D345" i="22"/>
  <c r="P344" i="22"/>
  <c r="O344" i="22"/>
  <c r="N344" i="22"/>
  <c r="M344" i="22"/>
  <c r="L344" i="22"/>
  <c r="K344" i="22"/>
  <c r="J344" i="22"/>
  <c r="I344" i="22"/>
  <c r="H344" i="22"/>
  <c r="G344" i="22"/>
  <c r="F344" i="22"/>
  <c r="E344" i="22"/>
  <c r="D344" i="22"/>
  <c r="P343" i="22"/>
  <c r="O343" i="22"/>
  <c r="N343" i="22"/>
  <c r="M343" i="22"/>
  <c r="L343" i="22"/>
  <c r="K343" i="22"/>
  <c r="J343" i="22"/>
  <c r="I343" i="22"/>
  <c r="H343" i="22"/>
  <c r="G343" i="22"/>
  <c r="F343" i="22"/>
  <c r="E343" i="22"/>
  <c r="D343" i="22"/>
  <c r="P342" i="22"/>
  <c r="O342" i="22"/>
  <c r="N342" i="22"/>
  <c r="M342" i="22"/>
  <c r="L342" i="22"/>
  <c r="K342" i="22"/>
  <c r="J342" i="22"/>
  <c r="I342" i="22"/>
  <c r="H342" i="22"/>
  <c r="G342" i="22"/>
  <c r="F342" i="22"/>
  <c r="E342" i="22"/>
  <c r="D342" i="22"/>
  <c r="P341" i="22"/>
  <c r="O341" i="22"/>
  <c r="N341" i="22"/>
  <c r="M341" i="22"/>
  <c r="L341" i="22"/>
  <c r="K341" i="22"/>
  <c r="J341" i="22"/>
  <c r="I341" i="22"/>
  <c r="H341" i="22"/>
  <c r="G341" i="22"/>
  <c r="F341" i="22"/>
  <c r="E341" i="22"/>
  <c r="D341" i="22"/>
  <c r="P340" i="22"/>
  <c r="O340" i="22"/>
  <c r="N340" i="22"/>
  <c r="M340" i="22"/>
  <c r="L340" i="22"/>
  <c r="K340" i="22"/>
  <c r="J340" i="22"/>
  <c r="I340" i="22"/>
  <c r="H340" i="22"/>
  <c r="G340" i="22"/>
  <c r="F340" i="22"/>
  <c r="E340" i="22"/>
  <c r="D340" i="22"/>
  <c r="P339" i="22"/>
  <c r="O339" i="22"/>
  <c r="N339" i="22"/>
  <c r="M339" i="22"/>
  <c r="L339" i="22"/>
  <c r="K339" i="22"/>
  <c r="J339" i="22"/>
  <c r="I339" i="22"/>
  <c r="H339" i="22"/>
  <c r="G339" i="22"/>
  <c r="F339" i="22"/>
  <c r="E339" i="22"/>
  <c r="D339" i="22"/>
  <c r="P338" i="22"/>
  <c r="O338" i="22"/>
  <c r="N338" i="22"/>
  <c r="M338" i="22"/>
  <c r="L338" i="22"/>
  <c r="K338" i="22"/>
  <c r="J338" i="22"/>
  <c r="I338" i="22"/>
  <c r="H338" i="22"/>
  <c r="G338" i="22"/>
  <c r="F338" i="22"/>
  <c r="E338" i="22"/>
  <c r="D338" i="22"/>
  <c r="P337" i="22"/>
  <c r="O337" i="22"/>
  <c r="N337" i="22"/>
  <c r="M337" i="22"/>
  <c r="L337" i="22"/>
  <c r="K337" i="22"/>
  <c r="J337" i="22"/>
  <c r="I337" i="22"/>
  <c r="H337" i="22"/>
  <c r="G337" i="22"/>
  <c r="F337" i="22"/>
  <c r="E337" i="22"/>
  <c r="D337" i="22"/>
  <c r="P336" i="22"/>
  <c r="O336" i="22"/>
  <c r="N336" i="22"/>
  <c r="M336" i="22"/>
  <c r="L336" i="22"/>
  <c r="K336" i="22"/>
  <c r="J336" i="22"/>
  <c r="I336" i="22"/>
  <c r="H336" i="22"/>
  <c r="G336" i="22"/>
  <c r="F336" i="22"/>
  <c r="E336" i="22"/>
  <c r="D336" i="22"/>
  <c r="P335" i="22"/>
  <c r="O335" i="22"/>
  <c r="N335" i="22"/>
  <c r="M335" i="22"/>
  <c r="L335" i="22"/>
  <c r="K335" i="22"/>
  <c r="J335" i="22"/>
  <c r="I335" i="22"/>
  <c r="H335" i="22"/>
  <c r="G335" i="22"/>
  <c r="F335" i="22"/>
  <c r="E335" i="22"/>
  <c r="D335" i="22"/>
  <c r="P334" i="22"/>
  <c r="O334" i="22"/>
  <c r="N334" i="22"/>
  <c r="M334" i="22"/>
  <c r="L334" i="22"/>
  <c r="K334" i="22"/>
  <c r="J334" i="22"/>
  <c r="I334" i="22"/>
  <c r="H334" i="22"/>
  <c r="G334" i="22"/>
  <c r="F334" i="22"/>
  <c r="E334" i="22"/>
  <c r="D334" i="22"/>
  <c r="P333" i="22"/>
  <c r="O333" i="22"/>
  <c r="N333" i="22"/>
  <c r="M333" i="22"/>
  <c r="L333" i="22"/>
  <c r="K333" i="22"/>
  <c r="J333" i="22"/>
  <c r="I333" i="22"/>
  <c r="H333" i="22"/>
  <c r="G333" i="22"/>
  <c r="F333" i="22"/>
  <c r="E333" i="22"/>
  <c r="D333" i="22"/>
  <c r="P332" i="22"/>
  <c r="O332" i="22"/>
  <c r="N332" i="22"/>
  <c r="M332" i="22"/>
  <c r="L332" i="22"/>
  <c r="K332" i="22"/>
  <c r="J332" i="22"/>
  <c r="I332" i="22"/>
  <c r="H332" i="22"/>
  <c r="G332" i="22"/>
  <c r="F332" i="22"/>
  <c r="E332" i="22"/>
  <c r="D332" i="22"/>
  <c r="P331" i="22"/>
  <c r="O331" i="22"/>
  <c r="N331" i="22"/>
  <c r="M331" i="22"/>
  <c r="L331" i="22"/>
  <c r="K331" i="22"/>
  <c r="J331" i="22"/>
  <c r="I331" i="22"/>
  <c r="H331" i="22"/>
  <c r="G331" i="22"/>
  <c r="F331" i="22"/>
  <c r="E331" i="22"/>
  <c r="D331" i="22"/>
  <c r="P330" i="22"/>
  <c r="O330" i="22"/>
  <c r="N330" i="22"/>
  <c r="M330" i="22"/>
  <c r="L330" i="22"/>
  <c r="K330" i="22"/>
  <c r="J330" i="22"/>
  <c r="I330" i="22"/>
  <c r="H330" i="22"/>
  <c r="G330" i="22"/>
  <c r="F330" i="22"/>
  <c r="E330" i="22"/>
  <c r="D330" i="22"/>
  <c r="P329" i="22"/>
  <c r="O329" i="22"/>
  <c r="N329" i="22"/>
  <c r="M329" i="22"/>
  <c r="L329" i="22"/>
  <c r="K329" i="22"/>
  <c r="J329" i="22"/>
  <c r="I329" i="22"/>
  <c r="H329" i="22"/>
  <c r="G329" i="22"/>
  <c r="F329" i="22"/>
  <c r="E329" i="22"/>
  <c r="D329" i="22"/>
  <c r="P328" i="22"/>
  <c r="O328" i="22"/>
  <c r="N328" i="22"/>
  <c r="M328" i="22"/>
  <c r="L328" i="22"/>
  <c r="K328" i="22"/>
  <c r="J328" i="22"/>
  <c r="I328" i="22"/>
  <c r="H328" i="22"/>
  <c r="G328" i="22"/>
  <c r="F328" i="22"/>
  <c r="E328" i="22"/>
  <c r="D328" i="22"/>
  <c r="P327" i="22"/>
  <c r="O327" i="22"/>
  <c r="N327" i="22"/>
  <c r="M327" i="22"/>
  <c r="L327" i="22"/>
  <c r="K327" i="22"/>
  <c r="J327" i="22"/>
  <c r="I327" i="22"/>
  <c r="H327" i="22"/>
  <c r="G327" i="22"/>
  <c r="F327" i="22"/>
  <c r="E327" i="22"/>
  <c r="D327" i="22"/>
  <c r="P326" i="22"/>
  <c r="O326" i="22"/>
  <c r="N326" i="22"/>
  <c r="M326" i="22"/>
  <c r="L326" i="22"/>
  <c r="K326" i="22"/>
  <c r="J326" i="22"/>
  <c r="I326" i="22"/>
  <c r="H326" i="22"/>
  <c r="G326" i="22"/>
  <c r="F326" i="22"/>
  <c r="E326" i="22"/>
  <c r="D326" i="22"/>
  <c r="P325" i="22"/>
  <c r="O325" i="22"/>
  <c r="N325" i="22"/>
  <c r="M325" i="22"/>
  <c r="L325" i="22"/>
  <c r="K325" i="22"/>
  <c r="J325" i="22"/>
  <c r="I325" i="22"/>
  <c r="H325" i="22"/>
  <c r="G325" i="22"/>
  <c r="F325" i="22"/>
  <c r="E325" i="22"/>
  <c r="D325" i="22"/>
  <c r="P324" i="22"/>
  <c r="O324" i="22"/>
  <c r="N324" i="22"/>
  <c r="M324" i="22"/>
  <c r="L324" i="22"/>
  <c r="K324" i="22"/>
  <c r="J324" i="22"/>
  <c r="I324" i="22"/>
  <c r="H324" i="22"/>
  <c r="G324" i="22"/>
  <c r="F324" i="22"/>
  <c r="E324" i="22"/>
  <c r="D324" i="22"/>
  <c r="P323" i="22"/>
  <c r="O323" i="22"/>
  <c r="N323" i="22"/>
  <c r="M323" i="22"/>
  <c r="L323" i="22"/>
  <c r="K323" i="22"/>
  <c r="J323" i="22"/>
  <c r="I323" i="22"/>
  <c r="H323" i="22"/>
  <c r="G323" i="22"/>
  <c r="F323" i="22"/>
  <c r="E323" i="22"/>
  <c r="D323" i="22"/>
  <c r="P322" i="22"/>
  <c r="O322" i="22"/>
  <c r="N322" i="22"/>
  <c r="M322" i="22"/>
  <c r="L322" i="22"/>
  <c r="K322" i="22"/>
  <c r="J322" i="22"/>
  <c r="I322" i="22"/>
  <c r="H322" i="22"/>
  <c r="G322" i="22"/>
  <c r="F322" i="22"/>
  <c r="E322" i="22"/>
  <c r="D322" i="22"/>
  <c r="P321" i="22"/>
  <c r="O321" i="22"/>
  <c r="N321" i="22"/>
  <c r="M321" i="22"/>
  <c r="L321" i="22"/>
  <c r="K321" i="22"/>
  <c r="J321" i="22"/>
  <c r="I321" i="22"/>
  <c r="H321" i="22"/>
  <c r="G321" i="22"/>
  <c r="F321" i="22"/>
  <c r="E321" i="22"/>
  <c r="D321" i="22"/>
  <c r="P320" i="22"/>
  <c r="O320" i="22"/>
  <c r="N320" i="22"/>
  <c r="M320" i="22"/>
  <c r="L320" i="22"/>
  <c r="K320" i="22"/>
  <c r="J320" i="22"/>
  <c r="I320" i="22"/>
  <c r="H320" i="22"/>
  <c r="G320" i="22"/>
  <c r="F320" i="22"/>
  <c r="E320" i="22"/>
  <c r="D320" i="22"/>
  <c r="P319" i="22"/>
  <c r="O319" i="22"/>
  <c r="N319" i="22"/>
  <c r="M319" i="22"/>
  <c r="L319" i="22"/>
  <c r="K319" i="22"/>
  <c r="J319" i="22"/>
  <c r="I319" i="22"/>
  <c r="H319" i="22"/>
  <c r="G319" i="22"/>
  <c r="F319" i="22"/>
  <c r="E319" i="22"/>
  <c r="D319" i="22"/>
  <c r="P318" i="22"/>
  <c r="O318" i="22"/>
  <c r="N318" i="22"/>
  <c r="M318" i="22"/>
  <c r="L318" i="22"/>
  <c r="K318" i="22"/>
  <c r="J318" i="22"/>
  <c r="I318" i="22"/>
  <c r="H318" i="22"/>
  <c r="G318" i="22"/>
  <c r="F318" i="22"/>
  <c r="E318" i="22"/>
  <c r="D318" i="22"/>
  <c r="P317" i="22"/>
  <c r="O317" i="22"/>
  <c r="N317" i="22"/>
  <c r="M317" i="22"/>
  <c r="L317" i="22"/>
  <c r="K317" i="22"/>
  <c r="J317" i="22"/>
  <c r="I317" i="22"/>
  <c r="H317" i="22"/>
  <c r="G317" i="22"/>
  <c r="F317" i="22"/>
  <c r="E317" i="22"/>
  <c r="D317" i="22"/>
  <c r="P316" i="22"/>
  <c r="O316" i="22"/>
  <c r="N316" i="22"/>
  <c r="M316" i="22"/>
  <c r="L316" i="22"/>
  <c r="K316" i="22"/>
  <c r="J316" i="22"/>
  <c r="I316" i="22"/>
  <c r="H316" i="22"/>
  <c r="G316" i="22"/>
  <c r="F316" i="22"/>
  <c r="E316" i="22"/>
  <c r="D316" i="22"/>
  <c r="P315" i="22"/>
  <c r="O315" i="22"/>
  <c r="N315" i="22"/>
  <c r="M315" i="22"/>
  <c r="L315" i="22"/>
  <c r="K315" i="22"/>
  <c r="J315" i="22"/>
  <c r="I315" i="22"/>
  <c r="H315" i="22"/>
  <c r="G315" i="22"/>
  <c r="F315" i="22"/>
  <c r="E315" i="22"/>
  <c r="D315" i="22"/>
  <c r="P314" i="22"/>
  <c r="O314" i="22"/>
  <c r="N314" i="22"/>
  <c r="M314" i="22"/>
  <c r="L314" i="22"/>
  <c r="K314" i="22"/>
  <c r="J314" i="22"/>
  <c r="I314" i="22"/>
  <c r="H314" i="22"/>
  <c r="G314" i="22"/>
  <c r="F314" i="22"/>
  <c r="E314" i="22"/>
  <c r="D314" i="22"/>
  <c r="P313" i="22"/>
  <c r="O313" i="22"/>
  <c r="N313" i="22"/>
  <c r="M313" i="22"/>
  <c r="L313" i="22"/>
  <c r="K313" i="22"/>
  <c r="J313" i="22"/>
  <c r="I313" i="22"/>
  <c r="H313" i="22"/>
  <c r="G313" i="22"/>
  <c r="F313" i="22"/>
  <c r="E313" i="22"/>
  <c r="D313" i="22"/>
  <c r="P312" i="22"/>
  <c r="O312" i="22"/>
  <c r="N312" i="22"/>
  <c r="M312" i="22"/>
  <c r="L312" i="22"/>
  <c r="K312" i="22"/>
  <c r="J312" i="22"/>
  <c r="I312" i="22"/>
  <c r="H312" i="22"/>
  <c r="G312" i="22"/>
  <c r="F312" i="22"/>
  <c r="E312" i="22"/>
  <c r="D312" i="22"/>
  <c r="P311" i="22"/>
  <c r="O311" i="22"/>
  <c r="N311" i="22"/>
  <c r="M311" i="22"/>
  <c r="L311" i="22"/>
  <c r="K311" i="22"/>
  <c r="J311" i="22"/>
  <c r="I311" i="22"/>
  <c r="H311" i="22"/>
  <c r="G311" i="22"/>
  <c r="F311" i="22"/>
  <c r="E311" i="22"/>
  <c r="D311" i="22"/>
  <c r="P310" i="22"/>
  <c r="O310" i="22"/>
  <c r="N310" i="22"/>
  <c r="M310" i="22"/>
  <c r="L310" i="22"/>
  <c r="K310" i="22"/>
  <c r="J310" i="22"/>
  <c r="I310" i="22"/>
  <c r="H310" i="22"/>
  <c r="G310" i="22"/>
  <c r="F310" i="22"/>
  <c r="E310" i="22"/>
  <c r="D310" i="22"/>
  <c r="D309" i="22"/>
  <c r="D308" i="22"/>
  <c r="P307" i="22"/>
  <c r="O307" i="22"/>
  <c r="N307" i="22"/>
  <c r="M307" i="22"/>
  <c r="L307" i="22"/>
  <c r="K307" i="22"/>
  <c r="J307" i="22"/>
  <c r="I307" i="22"/>
  <c r="H307" i="22"/>
  <c r="G307" i="22"/>
  <c r="F307" i="22"/>
  <c r="E307" i="22"/>
  <c r="D307" i="22"/>
  <c r="P306" i="22"/>
  <c r="O306" i="22"/>
  <c r="N306" i="22"/>
  <c r="M306" i="22"/>
  <c r="L306" i="22"/>
  <c r="K306" i="22"/>
  <c r="J306" i="22"/>
  <c r="I306" i="22"/>
  <c r="H306" i="22"/>
  <c r="G306" i="22"/>
  <c r="F306" i="22"/>
  <c r="E306" i="22"/>
  <c r="D306" i="22"/>
  <c r="P305" i="22"/>
  <c r="O305" i="22"/>
  <c r="N305" i="22"/>
  <c r="M305" i="22"/>
  <c r="L305" i="22"/>
  <c r="K305" i="22"/>
  <c r="J305" i="22"/>
  <c r="I305" i="22"/>
  <c r="H305" i="22"/>
  <c r="G305" i="22"/>
  <c r="F305" i="22"/>
  <c r="E305" i="22"/>
  <c r="D305" i="22"/>
  <c r="P304" i="22"/>
  <c r="O304" i="22"/>
  <c r="N304" i="22"/>
  <c r="M304" i="22"/>
  <c r="L304" i="22"/>
  <c r="K304" i="22"/>
  <c r="J304" i="22"/>
  <c r="I304" i="22"/>
  <c r="H304" i="22"/>
  <c r="G304" i="22"/>
  <c r="F304" i="22"/>
  <c r="E304" i="22"/>
  <c r="D304" i="22"/>
  <c r="P303" i="22"/>
  <c r="O303" i="22"/>
  <c r="N303" i="22"/>
  <c r="M303" i="22"/>
  <c r="L303" i="22"/>
  <c r="K303" i="22"/>
  <c r="J303" i="22"/>
  <c r="I303" i="22"/>
  <c r="H303" i="22"/>
  <c r="G303" i="22"/>
  <c r="F303" i="22"/>
  <c r="E303" i="22"/>
  <c r="D303" i="22"/>
  <c r="P302" i="22"/>
  <c r="O302" i="22"/>
  <c r="N302" i="22"/>
  <c r="M302" i="22"/>
  <c r="L302" i="22"/>
  <c r="K302" i="22"/>
  <c r="J302" i="22"/>
  <c r="I302" i="22"/>
  <c r="H302" i="22"/>
  <c r="G302" i="22"/>
  <c r="F302" i="22"/>
  <c r="E302" i="22"/>
  <c r="D302" i="22"/>
  <c r="P301" i="22"/>
  <c r="O301" i="22"/>
  <c r="N301" i="22"/>
  <c r="M301" i="22"/>
  <c r="L301" i="22"/>
  <c r="K301" i="22"/>
  <c r="J301" i="22"/>
  <c r="I301" i="22"/>
  <c r="H301" i="22"/>
  <c r="G301" i="22"/>
  <c r="F301" i="22"/>
  <c r="E301" i="22"/>
  <c r="D301" i="22"/>
  <c r="P300" i="22"/>
  <c r="O300" i="22"/>
  <c r="N300" i="22"/>
  <c r="M300" i="22"/>
  <c r="L300" i="22"/>
  <c r="K300" i="22"/>
  <c r="J300" i="22"/>
  <c r="I300" i="22"/>
  <c r="H300" i="22"/>
  <c r="G300" i="22"/>
  <c r="F300" i="22"/>
  <c r="E300" i="22"/>
  <c r="D300" i="22"/>
  <c r="P299" i="22"/>
  <c r="O299" i="22"/>
  <c r="N299" i="22"/>
  <c r="M299" i="22"/>
  <c r="L299" i="22"/>
  <c r="K299" i="22"/>
  <c r="J299" i="22"/>
  <c r="I299" i="22"/>
  <c r="H299" i="22"/>
  <c r="G299" i="22"/>
  <c r="F299" i="22"/>
  <c r="E299" i="22"/>
  <c r="D299" i="22"/>
  <c r="P298" i="22"/>
  <c r="O298" i="22"/>
  <c r="N298" i="22"/>
  <c r="M298" i="22"/>
  <c r="L298" i="22"/>
  <c r="K298" i="22"/>
  <c r="J298" i="22"/>
  <c r="I298" i="22"/>
  <c r="H298" i="22"/>
  <c r="G298" i="22"/>
  <c r="F298" i="22"/>
  <c r="E298" i="22"/>
  <c r="D298" i="22"/>
  <c r="P297" i="22"/>
  <c r="O297" i="22"/>
  <c r="N297" i="22"/>
  <c r="M297" i="22"/>
  <c r="L297" i="22"/>
  <c r="K297" i="22"/>
  <c r="J297" i="22"/>
  <c r="I297" i="22"/>
  <c r="H297" i="22"/>
  <c r="G297" i="22"/>
  <c r="F297" i="22"/>
  <c r="E297" i="22"/>
  <c r="D297" i="22"/>
  <c r="P296" i="22"/>
  <c r="O296" i="22"/>
  <c r="N296" i="22"/>
  <c r="M296" i="22"/>
  <c r="L296" i="22"/>
  <c r="K296" i="22"/>
  <c r="J296" i="22"/>
  <c r="I296" i="22"/>
  <c r="H296" i="22"/>
  <c r="G296" i="22"/>
  <c r="F296" i="22"/>
  <c r="E296" i="22"/>
  <c r="D296" i="22"/>
  <c r="P295" i="22"/>
  <c r="O295" i="22"/>
  <c r="N295" i="22"/>
  <c r="M295" i="22"/>
  <c r="L295" i="22"/>
  <c r="K295" i="22"/>
  <c r="J295" i="22"/>
  <c r="I295" i="22"/>
  <c r="H295" i="22"/>
  <c r="G295" i="22"/>
  <c r="F295" i="22"/>
  <c r="E295" i="22"/>
  <c r="D295" i="22"/>
  <c r="P294" i="22"/>
  <c r="O294" i="22"/>
  <c r="N294" i="22"/>
  <c r="M294" i="22"/>
  <c r="L294" i="22"/>
  <c r="K294" i="22"/>
  <c r="J294" i="22"/>
  <c r="I294" i="22"/>
  <c r="H294" i="22"/>
  <c r="G294" i="22"/>
  <c r="F294" i="22"/>
  <c r="E294" i="22"/>
  <c r="D294" i="22"/>
  <c r="P293" i="22"/>
  <c r="O293" i="22"/>
  <c r="N293" i="22"/>
  <c r="M293" i="22"/>
  <c r="L293" i="22"/>
  <c r="K293" i="22"/>
  <c r="J293" i="22"/>
  <c r="I293" i="22"/>
  <c r="H293" i="22"/>
  <c r="G293" i="22"/>
  <c r="F293" i="22"/>
  <c r="E293" i="22"/>
  <c r="D293" i="22"/>
  <c r="AG292" i="22"/>
  <c r="AF292" i="22"/>
  <c r="AE292" i="22"/>
  <c r="AD292" i="22"/>
  <c r="AC292" i="22"/>
  <c r="AB292" i="22"/>
  <c r="AA292" i="22"/>
  <c r="Z292" i="22"/>
  <c r="Y292" i="22"/>
  <c r="X292" i="22"/>
  <c r="P292" i="22"/>
  <c r="O292" i="22"/>
  <c r="N292" i="22"/>
  <c r="M292" i="22"/>
  <c r="L292" i="22"/>
  <c r="K292" i="22"/>
  <c r="J292" i="22"/>
  <c r="I292" i="22"/>
  <c r="H292" i="22"/>
  <c r="G292" i="22"/>
  <c r="F292" i="22"/>
  <c r="E292" i="22"/>
  <c r="D292" i="22"/>
  <c r="P291" i="22"/>
  <c r="O291" i="22"/>
  <c r="N291" i="22"/>
  <c r="M291" i="22"/>
  <c r="L291" i="22"/>
  <c r="K291" i="22"/>
  <c r="J291" i="22"/>
  <c r="I291" i="22"/>
  <c r="H291" i="22"/>
  <c r="G291" i="22"/>
  <c r="F291" i="22"/>
  <c r="E291" i="22"/>
  <c r="D291" i="22"/>
  <c r="P290" i="22"/>
  <c r="O290" i="22"/>
  <c r="N290" i="22"/>
  <c r="M290" i="22"/>
  <c r="L290" i="22"/>
  <c r="K290" i="22"/>
  <c r="J290" i="22"/>
  <c r="I290" i="22"/>
  <c r="H290" i="22"/>
  <c r="G290" i="22"/>
  <c r="F290" i="22"/>
  <c r="E290" i="22"/>
  <c r="D290" i="22"/>
  <c r="P289" i="22"/>
  <c r="O289" i="22"/>
  <c r="N289" i="22"/>
  <c r="M289" i="22"/>
  <c r="L289" i="22"/>
  <c r="K289" i="22"/>
  <c r="J289" i="22"/>
  <c r="I289" i="22"/>
  <c r="H289" i="22"/>
  <c r="G289" i="22"/>
  <c r="F289" i="22"/>
  <c r="E289" i="22"/>
  <c r="D289" i="22"/>
  <c r="P288" i="22"/>
  <c r="O288" i="22"/>
  <c r="N288" i="22"/>
  <c r="M288" i="22"/>
  <c r="L288" i="22"/>
  <c r="K288" i="22"/>
  <c r="J288" i="22"/>
  <c r="I288" i="22"/>
  <c r="H288" i="22"/>
  <c r="G288" i="22"/>
  <c r="F288" i="22"/>
  <c r="E288" i="22"/>
  <c r="D288" i="22"/>
  <c r="P287" i="22"/>
  <c r="O287" i="22"/>
  <c r="N287" i="22"/>
  <c r="M287" i="22"/>
  <c r="L287" i="22"/>
  <c r="K287" i="22"/>
  <c r="J287" i="22"/>
  <c r="I287" i="22"/>
  <c r="H287" i="22"/>
  <c r="G287" i="22"/>
  <c r="F287" i="22"/>
  <c r="E287" i="22"/>
  <c r="D287" i="22"/>
  <c r="P286" i="22"/>
  <c r="O286" i="22"/>
  <c r="N286" i="22"/>
  <c r="M286" i="22"/>
  <c r="L286" i="22"/>
  <c r="K286" i="22"/>
  <c r="J286" i="22"/>
  <c r="I286" i="22"/>
  <c r="H286" i="22"/>
  <c r="G286" i="22"/>
  <c r="F286" i="22"/>
  <c r="E286" i="22"/>
  <c r="D286" i="22"/>
  <c r="P285" i="22"/>
  <c r="O285" i="22"/>
  <c r="N285" i="22"/>
  <c r="M285" i="22"/>
  <c r="L285" i="22"/>
  <c r="K285" i="22"/>
  <c r="J285" i="22"/>
  <c r="I285" i="22"/>
  <c r="H285" i="22"/>
  <c r="G285" i="22"/>
  <c r="F285" i="22"/>
  <c r="E285" i="22"/>
  <c r="D285" i="22"/>
  <c r="P284" i="22"/>
  <c r="O284" i="22"/>
  <c r="N284" i="22"/>
  <c r="M284" i="22"/>
  <c r="L284" i="22"/>
  <c r="K284" i="22"/>
  <c r="J284" i="22"/>
  <c r="I284" i="22"/>
  <c r="H284" i="22"/>
  <c r="G284" i="22"/>
  <c r="F284" i="22"/>
  <c r="E284" i="22"/>
  <c r="D284" i="22"/>
  <c r="P283" i="22"/>
  <c r="O283" i="22"/>
  <c r="N283" i="22"/>
  <c r="M283" i="22"/>
  <c r="L283" i="22"/>
  <c r="K283" i="22"/>
  <c r="J283" i="22"/>
  <c r="I283" i="22"/>
  <c r="H283" i="22"/>
  <c r="G283" i="22"/>
  <c r="F283" i="22"/>
  <c r="E283" i="22"/>
  <c r="D283" i="22"/>
  <c r="P282" i="22"/>
  <c r="O282" i="22"/>
  <c r="N282" i="22"/>
  <c r="M282" i="22"/>
  <c r="L282" i="22"/>
  <c r="K282" i="22"/>
  <c r="J282" i="22"/>
  <c r="I282" i="22"/>
  <c r="H282" i="22"/>
  <c r="G282" i="22"/>
  <c r="F282" i="22"/>
  <c r="E282" i="22"/>
  <c r="D282" i="22"/>
  <c r="P281" i="22"/>
  <c r="O281" i="22"/>
  <c r="N281" i="22"/>
  <c r="M281" i="22"/>
  <c r="L281" i="22"/>
  <c r="K281" i="22"/>
  <c r="J281" i="22"/>
  <c r="I281" i="22"/>
  <c r="H281" i="22"/>
  <c r="G281" i="22"/>
  <c r="F281" i="22"/>
  <c r="E281" i="22"/>
  <c r="D281" i="22"/>
  <c r="P280" i="22"/>
  <c r="O280" i="22"/>
  <c r="N280" i="22"/>
  <c r="M280" i="22"/>
  <c r="L280" i="22"/>
  <c r="K280" i="22"/>
  <c r="J280" i="22"/>
  <c r="I280" i="22"/>
  <c r="H280" i="22"/>
  <c r="G280" i="22"/>
  <c r="F280" i="22"/>
  <c r="E280" i="22"/>
  <c r="D280" i="22"/>
  <c r="P279" i="22"/>
  <c r="O279" i="22"/>
  <c r="N279" i="22"/>
  <c r="M279" i="22"/>
  <c r="L279" i="22"/>
  <c r="K279" i="22"/>
  <c r="J279" i="22"/>
  <c r="I279" i="22"/>
  <c r="H279" i="22"/>
  <c r="G279" i="22"/>
  <c r="F279" i="22"/>
  <c r="E279" i="22"/>
  <c r="D279" i="22"/>
  <c r="P278" i="22"/>
  <c r="O278" i="22"/>
  <c r="N278" i="22"/>
  <c r="M278" i="22"/>
  <c r="L278" i="22"/>
  <c r="K278" i="22"/>
  <c r="J278" i="22"/>
  <c r="I278" i="22"/>
  <c r="H278" i="22"/>
  <c r="G278" i="22"/>
  <c r="F278" i="22"/>
  <c r="E278" i="22"/>
  <c r="D278" i="22"/>
  <c r="P277" i="22"/>
  <c r="O277" i="22"/>
  <c r="N277" i="22"/>
  <c r="M277" i="22"/>
  <c r="L277" i="22"/>
  <c r="K277" i="22"/>
  <c r="J277" i="22"/>
  <c r="I277" i="22"/>
  <c r="H277" i="22"/>
  <c r="G277" i="22"/>
  <c r="F277" i="22"/>
  <c r="E277" i="22"/>
  <c r="D277" i="22"/>
  <c r="P276" i="22"/>
  <c r="O276" i="22"/>
  <c r="N276" i="22"/>
  <c r="M276" i="22"/>
  <c r="L276" i="22"/>
  <c r="K276" i="22"/>
  <c r="J276" i="22"/>
  <c r="I276" i="22"/>
  <c r="H276" i="22"/>
  <c r="G276" i="22"/>
  <c r="F276" i="22"/>
  <c r="E276" i="22"/>
  <c r="D276" i="22"/>
  <c r="P275" i="22"/>
  <c r="O275" i="22"/>
  <c r="N275" i="22"/>
  <c r="M275" i="22"/>
  <c r="L275" i="22"/>
  <c r="K275" i="22"/>
  <c r="J275" i="22"/>
  <c r="I275" i="22"/>
  <c r="H275" i="22"/>
  <c r="G275" i="22"/>
  <c r="F275" i="22"/>
  <c r="E275" i="22"/>
  <c r="D275" i="22"/>
  <c r="P274" i="22"/>
  <c r="O274" i="22"/>
  <c r="N274" i="22"/>
  <c r="M274" i="22"/>
  <c r="L274" i="22"/>
  <c r="K274" i="22"/>
  <c r="J274" i="22"/>
  <c r="I274" i="22"/>
  <c r="H274" i="22"/>
  <c r="G274" i="22"/>
  <c r="F274" i="22"/>
  <c r="E274" i="22"/>
  <c r="D274" i="22"/>
  <c r="P273" i="22"/>
  <c r="O273" i="22"/>
  <c r="N273" i="22"/>
  <c r="M273" i="22"/>
  <c r="L273" i="22"/>
  <c r="K273" i="22"/>
  <c r="J273" i="22"/>
  <c r="I273" i="22"/>
  <c r="H273" i="22"/>
  <c r="G273" i="22"/>
  <c r="F273" i="22"/>
  <c r="E273" i="22"/>
  <c r="D273" i="22"/>
  <c r="P272" i="22"/>
  <c r="O272" i="22"/>
  <c r="N272" i="22"/>
  <c r="M272" i="22"/>
  <c r="L272" i="22"/>
  <c r="K272" i="22"/>
  <c r="J272" i="22"/>
  <c r="I272" i="22"/>
  <c r="H272" i="22"/>
  <c r="G272" i="22"/>
  <c r="F272" i="22"/>
  <c r="E272" i="22"/>
  <c r="D272" i="22"/>
  <c r="P271" i="22"/>
  <c r="O271" i="22"/>
  <c r="N271" i="22"/>
  <c r="M271" i="22"/>
  <c r="L271" i="22"/>
  <c r="K271" i="22"/>
  <c r="J271" i="22"/>
  <c r="I271" i="22"/>
  <c r="H271" i="22"/>
  <c r="G271" i="22"/>
  <c r="F271" i="22"/>
  <c r="E271" i="22"/>
  <c r="D271" i="22"/>
  <c r="P270" i="22"/>
  <c r="O270" i="22"/>
  <c r="N270" i="22"/>
  <c r="M270" i="22"/>
  <c r="L270" i="22"/>
  <c r="K270" i="22"/>
  <c r="J270" i="22"/>
  <c r="I270" i="22"/>
  <c r="H270" i="22"/>
  <c r="G270" i="22"/>
  <c r="F270" i="22"/>
  <c r="E270" i="22"/>
  <c r="D270" i="22"/>
  <c r="P269" i="22"/>
  <c r="O269" i="22"/>
  <c r="N269" i="22"/>
  <c r="M269" i="22"/>
  <c r="L269" i="22"/>
  <c r="K269" i="22"/>
  <c r="J269" i="22"/>
  <c r="I269" i="22"/>
  <c r="H269" i="22"/>
  <c r="G269" i="22"/>
  <c r="F269" i="22"/>
  <c r="E269" i="22"/>
  <c r="D269" i="22"/>
  <c r="P268" i="22"/>
  <c r="O268" i="22"/>
  <c r="N268" i="22"/>
  <c r="M268" i="22"/>
  <c r="L268" i="22"/>
  <c r="K268" i="22"/>
  <c r="J268" i="22"/>
  <c r="I268" i="22"/>
  <c r="H268" i="22"/>
  <c r="G268" i="22"/>
  <c r="F268" i="22"/>
  <c r="E268" i="22"/>
  <c r="D268" i="22"/>
  <c r="P267" i="22"/>
  <c r="O267" i="22"/>
  <c r="N267" i="22"/>
  <c r="M267" i="22"/>
  <c r="L267" i="22"/>
  <c r="K267" i="22"/>
  <c r="J267" i="22"/>
  <c r="I267" i="22"/>
  <c r="H267" i="22"/>
  <c r="G267" i="22"/>
  <c r="F267" i="22"/>
  <c r="E267" i="22"/>
  <c r="D267" i="22"/>
  <c r="P266" i="22"/>
  <c r="O266" i="22"/>
  <c r="N266" i="22"/>
  <c r="M266" i="22"/>
  <c r="L266" i="22"/>
  <c r="K266" i="22"/>
  <c r="J266" i="22"/>
  <c r="I266" i="22"/>
  <c r="H266" i="22"/>
  <c r="G266" i="22"/>
  <c r="F266" i="22"/>
  <c r="E266" i="22"/>
  <c r="D266" i="22"/>
  <c r="P265" i="22"/>
  <c r="O265" i="22"/>
  <c r="N265" i="22"/>
  <c r="M265" i="22"/>
  <c r="L265" i="22"/>
  <c r="K265" i="22"/>
  <c r="J265" i="22"/>
  <c r="I265" i="22"/>
  <c r="H265" i="22"/>
  <c r="G265" i="22"/>
  <c r="F265" i="22"/>
  <c r="E265" i="22"/>
  <c r="D265" i="22"/>
  <c r="P264" i="22"/>
  <c r="O264" i="22"/>
  <c r="N264" i="22"/>
  <c r="M264" i="22"/>
  <c r="L264" i="22"/>
  <c r="K264" i="22"/>
  <c r="J264" i="22"/>
  <c r="I264" i="22"/>
  <c r="H264" i="22"/>
  <c r="G264" i="22"/>
  <c r="F264" i="22"/>
  <c r="E264" i="22"/>
  <c r="D264" i="22"/>
  <c r="P263" i="22"/>
  <c r="O263" i="22"/>
  <c r="N263" i="22"/>
  <c r="M263" i="22"/>
  <c r="L263" i="22"/>
  <c r="K263" i="22"/>
  <c r="J263" i="22"/>
  <c r="I263" i="22"/>
  <c r="H263" i="22"/>
  <c r="G263" i="22"/>
  <c r="F263" i="22"/>
  <c r="E263" i="22"/>
  <c r="D263" i="22"/>
  <c r="P262" i="22"/>
  <c r="O262" i="22"/>
  <c r="N262" i="22"/>
  <c r="M262" i="22"/>
  <c r="L262" i="22"/>
  <c r="K262" i="22"/>
  <c r="J262" i="22"/>
  <c r="I262" i="22"/>
  <c r="H262" i="22"/>
  <c r="G262" i="22"/>
  <c r="F262" i="22"/>
  <c r="E262" i="22"/>
  <c r="D262" i="22"/>
  <c r="P261" i="22"/>
  <c r="O261" i="22"/>
  <c r="N261" i="22"/>
  <c r="M261" i="22"/>
  <c r="L261" i="22"/>
  <c r="K261" i="22"/>
  <c r="J261" i="22"/>
  <c r="I261" i="22"/>
  <c r="H261" i="22"/>
  <c r="G261" i="22"/>
  <c r="F261" i="22"/>
  <c r="E261" i="22"/>
  <c r="D261" i="22"/>
  <c r="P260" i="22"/>
  <c r="O260" i="22"/>
  <c r="N260" i="22"/>
  <c r="M260" i="22"/>
  <c r="L260" i="22"/>
  <c r="K260" i="22"/>
  <c r="J260" i="22"/>
  <c r="I260" i="22"/>
  <c r="H260" i="22"/>
  <c r="G260" i="22"/>
  <c r="F260" i="22"/>
  <c r="E260" i="22"/>
  <c r="D260" i="22"/>
  <c r="D259" i="22"/>
  <c r="D258" i="22"/>
  <c r="P257" i="22"/>
  <c r="O257" i="22"/>
  <c r="N257" i="22"/>
  <c r="M257" i="22"/>
  <c r="L257" i="22"/>
  <c r="K257" i="22"/>
  <c r="J257" i="22"/>
  <c r="I257" i="22"/>
  <c r="H257" i="22"/>
  <c r="G257" i="22"/>
  <c r="F257" i="22"/>
  <c r="E257" i="22"/>
  <c r="D257" i="22"/>
  <c r="P256" i="22"/>
  <c r="O256" i="22"/>
  <c r="N256" i="22"/>
  <c r="M256" i="22"/>
  <c r="L256" i="22"/>
  <c r="K256" i="22"/>
  <c r="J256" i="22"/>
  <c r="I256" i="22"/>
  <c r="H256" i="22"/>
  <c r="G256" i="22"/>
  <c r="F256" i="22"/>
  <c r="E256" i="22"/>
  <c r="D256" i="22"/>
  <c r="P255" i="22"/>
  <c r="O255" i="22"/>
  <c r="N255" i="22"/>
  <c r="M255" i="22"/>
  <c r="L255" i="22"/>
  <c r="K255" i="22"/>
  <c r="J255" i="22"/>
  <c r="I255" i="22"/>
  <c r="H255" i="22"/>
  <c r="G255" i="22"/>
  <c r="F255" i="22"/>
  <c r="E255" i="22"/>
  <c r="D255" i="22"/>
  <c r="P254" i="22"/>
  <c r="O254" i="22"/>
  <c r="N254" i="22"/>
  <c r="M254" i="22"/>
  <c r="L254" i="22"/>
  <c r="K254" i="22"/>
  <c r="J254" i="22"/>
  <c r="I254" i="22"/>
  <c r="H254" i="22"/>
  <c r="G254" i="22"/>
  <c r="F254" i="22"/>
  <c r="E254" i="22"/>
  <c r="D254" i="22"/>
  <c r="P253" i="22"/>
  <c r="O253" i="22"/>
  <c r="N253" i="22"/>
  <c r="M253" i="22"/>
  <c r="L253" i="22"/>
  <c r="K253" i="22"/>
  <c r="J253" i="22"/>
  <c r="I253" i="22"/>
  <c r="H253" i="22"/>
  <c r="G253" i="22"/>
  <c r="F253" i="22"/>
  <c r="E253" i="22"/>
  <c r="D253" i="22"/>
  <c r="P252" i="22"/>
  <c r="O252" i="22"/>
  <c r="N252" i="22"/>
  <c r="M252" i="22"/>
  <c r="L252" i="22"/>
  <c r="K252" i="22"/>
  <c r="J252" i="22"/>
  <c r="I252" i="22"/>
  <c r="H252" i="22"/>
  <c r="G252" i="22"/>
  <c r="F252" i="22"/>
  <c r="E252" i="22"/>
  <c r="D252" i="22"/>
  <c r="P251" i="22"/>
  <c r="O251" i="22"/>
  <c r="N251" i="22"/>
  <c r="M251" i="22"/>
  <c r="L251" i="22"/>
  <c r="K251" i="22"/>
  <c r="J251" i="22"/>
  <c r="I251" i="22"/>
  <c r="H251" i="22"/>
  <c r="G251" i="22"/>
  <c r="F251" i="22"/>
  <c r="E251" i="22"/>
  <c r="D251" i="22"/>
  <c r="P250" i="22"/>
  <c r="O250" i="22"/>
  <c r="N250" i="22"/>
  <c r="M250" i="22"/>
  <c r="L250" i="22"/>
  <c r="K250" i="22"/>
  <c r="J250" i="22"/>
  <c r="I250" i="22"/>
  <c r="H250" i="22"/>
  <c r="G250" i="22"/>
  <c r="F250" i="22"/>
  <c r="E250" i="22"/>
  <c r="D250" i="22"/>
  <c r="P249" i="22"/>
  <c r="O249" i="22"/>
  <c r="N249" i="22"/>
  <c r="M249" i="22"/>
  <c r="L249" i="22"/>
  <c r="K249" i="22"/>
  <c r="J249" i="22"/>
  <c r="I249" i="22"/>
  <c r="H249" i="22"/>
  <c r="G249" i="22"/>
  <c r="F249" i="22"/>
  <c r="E249" i="22"/>
  <c r="D249" i="22"/>
  <c r="P248" i="22"/>
  <c r="O248" i="22"/>
  <c r="N248" i="22"/>
  <c r="M248" i="22"/>
  <c r="L248" i="22"/>
  <c r="K248" i="22"/>
  <c r="J248" i="22"/>
  <c r="I248" i="22"/>
  <c r="H248" i="22"/>
  <c r="G248" i="22"/>
  <c r="F248" i="22"/>
  <c r="E248" i="22"/>
  <c r="D248" i="22"/>
  <c r="P247" i="22"/>
  <c r="O247" i="22"/>
  <c r="N247" i="22"/>
  <c r="M247" i="22"/>
  <c r="L247" i="22"/>
  <c r="K247" i="22"/>
  <c r="J247" i="22"/>
  <c r="I247" i="22"/>
  <c r="H247" i="22"/>
  <c r="G247" i="22"/>
  <c r="F247" i="22"/>
  <c r="E247" i="22"/>
  <c r="D247" i="22"/>
  <c r="P246" i="22"/>
  <c r="O246" i="22"/>
  <c r="N246" i="22"/>
  <c r="M246" i="22"/>
  <c r="L246" i="22"/>
  <c r="K246" i="22"/>
  <c r="J246" i="22"/>
  <c r="I246" i="22"/>
  <c r="H246" i="22"/>
  <c r="G246" i="22"/>
  <c r="F246" i="22"/>
  <c r="E246" i="22"/>
  <c r="D246" i="22"/>
  <c r="P245" i="22"/>
  <c r="O245" i="22"/>
  <c r="N245" i="22"/>
  <c r="M245" i="22"/>
  <c r="L245" i="22"/>
  <c r="K245" i="22"/>
  <c r="J245" i="22"/>
  <c r="I245" i="22"/>
  <c r="H245" i="22"/>
  <c r="G245" i="22"/>
  <c r="F245" i="22"/>
  <c r="E245" i="22"/>
  <c r="D245" i="22"/>
  <c r="P244" i="22"/>
  <c r="O244" i="22"/>
  <c r="N244" i="22"/>
  <c r="M244" i="22"/>
  <c r="L244" i="22"/>
  <c r="K244" i="22"/>
  <c r="J244" i="22"/>
  <c r="I244" i="22"/>
  <c r="H244" i="22"/>
  <c r="G244" i="22"/>
  <c r="F244" i="22"/>
  <c r="E244" i="22"/>
  <c r="D244" i="22"/>
  <c r="P243" i="22"/>
  <c r="O243" i="22"/>
  <c r="N243" i="22"/>
  <c r="M243" i="22"/>
  <c r="L243" i="22"/>
  <c r="K243" i="22"/>
  <c r="J243" i="22"/>
  <c r="I243" i="22"/>
  <c r="H243" i="22"/>
  <c r="G243" i="22"/>
  <c r="F243" i="22"/>
  <c r="E243" i="22"/>
  <c r="D243" i="22"/>
  <c r="P242" i="22"/>
  <c r="O242" i="22"/>
  <c r="N242" i="22"/>
  <c r="M242" i="22"/>
  <c r="L242" i="22"/>
  <c r="K242" i="22"/>
  <c r="J242" i="22"/>
  <c r="I242" i="22"/>
  <c r="H242" i="22"/>
  <c r="G242" i="22"/>
  <c r="F242" i="22"/>
  <c r="E242" i="22"/>
  <c r="D242" i="22"/>
  <c r="P241" i="22"/>
  <c r="O241" i="22"/>
  <c r="N241" i="22"/>
  <c r="M241" i="22"/>
  <c r="L241" i="22"/>
  <c r="K241" i="22"/>
  <c r="J241" i="22"/>
  <c r="I241" i="22"/>
  <c r="H241" i="22"/>
  <c r="G241" i="22"/>
  <c r="F241" i="22"/>
  <c r="E241" i="22"/>
  <c r="D241" i="22"/>
  <c r="P240" i="22"/>
  <c r="O240" i="22"/>
  <c r="N240" i="22"/>
  <c r="M240" i="22"/>
  <c r="L240" i="22"/>
  <c r="K240" i="22"/>
  <c r="J240" i="22"/>
  <c r="I240" i="22"/>
  <c r="H240" i="22"/>
  <c r="G240" i="22"/>
  <c r="F240" i="22"/>
  <c r="E240" i="22"/>
  <c r="D240" i="22"/>
  <c r="P239" i="22"/>
  <c r="O239" i="22"/>
  <c r="N239" i="22"/>
  <c r="M239" i="22"/>
  <c r="L239" i="22"/>
  <c r="K239" i="22"/>
  <c r="J239" i="22"/>
  <c r="I239" i="22"/>
  <c r="H239" i="22"/>
  <c r="G239" i="22"/>
  <c r="F239" i="22"/>
  <c r="E239" i="22"/>
  <c r="D239" i="22"/>
  <c r="P238" i="22"/>
  <c r="O238" i="22"/>
  <c r="N238" i="22"/>
  <c r="M238" i="22"/>
  <c r="L238" i="22"/>
  <c r="K238" i="22"/>
  <c r="J238" i="22"/>
  <c r="I238" i="22"/>
  <c r="H238" i="22"/>
  <c r="G238" i="22"/>
  <c r="F238" i="22"/>
  <c r="E238" i="22"/>
  <c r="D238" i="22"/>
  <c r="P237" i="22"/>
  <c r="O237" i="22"/>
  <c r="N237" i="22"/>
  <c r="M237" i="22"/>
  <c r="L237" i="22"/>
  <c r="K237" i="22"/>
  <c r="J237" i="22"/>
  <c r="I237" i="22"/>
  <c r="H237" i="22"/>
  <c r="G237" i="22"/>
  <c r="F237" i="22"/>
  <c r="E237" i="22"/>
  <c r="D237" i="22"/>
  <c r="P236" i="22"/>
  <c r="O236" i="22"/>
  <c r="N236" i="22"/>
  <c r="M236" i="22"/>
  <c r="L236" i="22"/>
  <c r="K236" i="22"/>
  <c r="J236" i="22"/>
  <c r="I236" i="22"/>
  <c r="H236" i="22"/>
  <c r="G236" i="22"/>
  <c r="F236" i="22"/>
  <c r="E236" i="22"/>
  <c r="D236" i="22"/>
  <c r="P235" i="22"/>
  <c r="O235" i="22"/>
  <c r="N235" i="22"/>
  <c r="M235" i="22"/>
  <c r="L235" i="22"/>
  <c r="K235" i="22"/>
  <c r="J235" i="22"/>
  <c r="I235" i="22"/>
  <c r="H235" i="22"/>
  <c r="G235" i="22"/>
  <c r="F235" i="22"/>
  <c r="E235" i="22"/>
  <c r="D235" i="22"/>
  <c r="P234" i="22"/>
  <c r="O234" i="22"/>
  <c r="N234" i="22"/>
  <c r="M234" i="22"/>
  <c r="L234" i="22"/>
  <c r="K234" i="22"/>
  <c r="J234" i="22"/>
  <c r="I234" i="22"/>
  <c r="H234" i="22"/>
  <c r="G234" i="22"/>
  <c r="F234" i="22"/>
  <c r="E234" i="22"/>
  <c r="D234" i="22"/>
  <c r="P233" i="22"/>
  <c r="O233" i="22"/>
  <c r="N233" i="22"/>
  <c r="M233" i="22"/>
  <c r="L233" i="22"/>
  <c r="K233" i="22"/>
  <c r="J233" i="22"/>
  <c r="I233" i="22"/>
  <c r="H233" i="22"/>
  <c r="G233" i="22"/>
  <c r="F233" i="22"/>
  <c r="E233" i="22"/>
  <c r="D233" i="22"/>
  <c r="P232" i="22"/>
  <c r="O232" i="22"/>
  <c r="N232" i="22"/>
  <c r="M232" i="22"/>
  <c r="L232" i="22"/>
  <c r="K232" i="22"/>
  <c r="J232" i="22"/>
  <c r="I232" i="22"/>
  <c r="H232" i="22"/>
  <c r="G232" i="22"/>
  <c r="F232" i="22"/>
  <c r="E232" i="22"/>
  <c r="D232" i="22"/>
  <c r="P231" i="22"/>
  <c r="O231" i="22"/>
  <c r="N231" i="22"/>
  <c r="M231" i="22"/>
  <c r="L231" i="22"/>
  <c r="K231" i="22"/>
  <c r="J231" i="22"/>
  <c r="I231" i="22"/>
  <c r="H231" i="22"/>
  <c r="G231" i="22"/>
  <c r="F231" i="22"/>
  <c r="E231" i="22"/>
  <c r="D231" i="22"/>
  <c r="P230" i="22"/>
  <c r="O230" i="22"/>
  <c r="N230" i="22"/>
  <c r="M230" i="22"/>
  <c r="L230" i="22"/>
  <c r="K230" i="22"/>
  <c r="J230" i="22"/>
  <c r="I230" i="22"/>
  <c r="H230" i="22"/>
  <c r="G230" i="22"/>
  <c r="F230" i="22"/>
  <c r="E230" i="22"/>
  <c r="D230" i="22"/>
  <c r="P229" i="22"/>
  <c r="O229" i="22"/>
  <c r="N229" i="22"/>
  <c r="M229" i="22"/>
  <c r="L229" i="22"/>
  <c r="K229" i="22"/>
  <c r="J229" i="22"/>
  <c r="I229" i="22"/>
  <c r="H229" i="22"/>
  <c r="G229" i="22"/>
  <c r="F229" i="22"/>
  <c r="E229" i="22"/>
  <c r="D229" i="22"/>
  <c r="P228" i="22"/>
  <c r="O228" i="22"/>
  <c r="N228" i="22"/>
  <c r="M228" i="22"/>
  <c r="L228" i="22"/>
  <c r="K228" i="22"/>
  <c r="J228" i="22"/>
  <c r="I228" i="22"/>
  <c r="H228" i="22"/>
  <c r="G228" i="22"/>
  <c r="F228" i="22"/>
  <c r="E228" i="22"/>
  <c r="D228" i="22"/>
  <c r="P227" i="22"/>
  <c r="O227" i="22"/>
  <c r="N227" i="22"/>
  <c r="M227" i="22"/>
  <c r="L227" i="22"/>
  <c r="K227" i="22"/>
  <c r="J227" i="22"/>
  <c r="I227" i="22"/>
  <c r="H227" i="22"/>
  <c r="G227" i="22"/>
  <c r="F227" i="22"/>
  <c r="E227" i="22"/>
  <c r="D227" i="22"/>
  <c r="P226" i="22"/>
  <c r="O226" i="22"/>
  <c r="N226" i="22"/>
  <c r="M226" i="22"/>
  <c r="L226" i="22"/>
  <c r="K226" i="22"/>
  <c r="J226" i="22"/>
  <c r="I226" i="22"/>
  <c r="H226" i="22"/>
  <c r="G226" i="22"/>
  <c r="F226" i="22"/>
  <c r="E226" i="22"/>
  <c r="D226" i="22"/>
  <c r="P225" i="22"/>
  <c r="O225" i="22"/>
  <c r="N225" i="22"/>
  <c r="M225" i="22"/>
  <c r="L225" i="22"/>
  <c r="K225" i="22"/>
  <c r="J225" i="22"/>
  <c r="I225" i="22"/>
  <c r="H225" i="22"/>
  <c r="G225" i="22"/>
  <c r="F225" i="22"/>
  <c r="E225" i="22"/>
  <c r="D225" i="22"/>
  <c r="P224" i="22"/>
  <c r="O224" i="22"/>
  <c r="N224" i="22"/>
  <c r="M224" i="22"/>
  <c r="L224" i="22"/>
  <c r="K224" i="22"/>
  <c r="J224" i="22"/>
  <c r="I224" i="22"/>
  <c r="H224" i="22"/>
  <c r="G224" i="22"/>
  <c r="F224" i="22"/>
  <c r="E224" i="22"/>
  <c r="D224" i="22"/>
  <c r="P223" i="22"/>
  <c r="O223" i="22"/>
  <c r="N223" i="22"/>
  <c r="M223" i="22"/>
  <c r="L223" i="22"/>
  <c r="K223" i="22"/>
  <c r="J223" i="22"/>
  <c r="I223" i="22"/>
  <c r="H223" i="22"/>
  <c r="G223" i="22"/>
  <c r="F223" i="22"/>
  <c r="E223" i="22"/>
  <c r="D223" i="22"/>
  <c r="P222" i="22"/>
  <c r="O222" i="22"/>
  <c r="N222" i="22"/>
  <c r="M222" i="22"/>
  <c r="L222" i="22"/>
  <c r="K222" i="22"/>
  <c r="J222" i="22"/>
  <c r="I222" i="22"/>
  <c r="H222" i="22"/>
  <c r="G222" i="22"/>
  <c r="F222" i="22"/>
  <c r="E222" i="22"/>
  <c r="D222" i="22"/>
  <c r="P221" i="22"/>
  <c r="O221" i="22"/>
  <c r="N221" i="22"/>
  <c r="M221" i="22"/>
  <c r="L221" i="22"/>
  <c r="K221" i="22"/>
  <c r="J221" i="22"/>
  <c r="I221" i="22"/>
  <c r="H221" i="22"/>
  <c r="G221" i="22"/>
  <c r="F221" i="22"/>
  <c r="E221" i="22"/>
  <c r="D221" i="22"/>
  <c r="P220" i="22"/>
  <c r="O220" i="22"/>
  <c r="N220" i="22"/>
  <c r="M220" i="22"/>
  <c r="L220" i="22"/>
  <c r="K220" i="22"/>
  <c r="J220" i="22"/>
  <c r="I220" i="22"/>
  <c r="H220" i="22"/>
  <c r="G220" i="22"/>
  <c r="F220" i="22"/>
  <c r="E220" i="22"/>
  <c r="D220" i="22"/>
  <c r="P219" i="22"/>
  <c r="O219" i="22"/>
  <c r="N219" i="22"/>
  <c r="M219" i="22"/>
  <c r="L219" i="22"/>
  <c r="K219" i="22"/>
  <c r="J219" i="22"/>
  <c r="I219" i="22"/>
  <c r="H219" i="22"/>
  <c r="G219" i="22"/>
  <c r="F219" i="22"/>
  <c r="E219" i="22"/>
  <c r="D219" i="22"/>
  <c r="P218" i="22"/>
  <c r="O218" i="22"/>
  <c r="N218" i="22"/>
  <c r="M218" i="22"/>
  <c r="L218" i="22"/>
  <c r="K218" i="22"/>
  <c r="J218" i="22"/>
  <c r="I218" i="22"/>
  <c r="H218" i="22"/>
  <c r="G218" i="22"/>
  <c r="F218" i="22"/>
  <c r="E218" i="22"/>
  <c r="D218" i="22"/>
  <c r="P217" i="22"/>
  <c r="O217" i="22"/>
  <c r="N217" i="22"/>
  <c r="M217" i="22"/>
  <c r="L217" i="22"/>
  <c r="K217" i="22"/>
  <c r="J217" i="22"/>
  <c r="I217" i="22"/>
  <c r="H217" i="22"/>
  <c r="G217" i="22"/>
  <c r="F217" i="22"/>
  <c r="E217" i="22"/>
  <c r="D217" i="22"/>
  <c r="P216" i="22"/>
  <c r="O216" i="22"/>
  <c r="N216" i="22"/>
  <c r="M216" i="22"/>
  <c r="L216" i="22"/>
  <c r="K216" i="22"/>
  <c r="J216" i="22"/>
  <c r="I216" i="22"/>
  <c r="H216" i="22"/>
  <c r="G216" i="22"/>
  <c r="F216" i="22"/>
  <c r="E216" i="22"/>
  <c r="D216" i="22"/>
  <c r="P215" i="22"/>
  <c r="O215" i="22"/>
  <c r="N215" i="22"/>
  <c r="M215" i="22"/>
  <c r="L215" i="22"/>
  <c r="K215" i="22"/>
  <c r="J215" i="22"/>
  <c r="I215" i="22"/>
  <c r="H215" i="22"/>
  <c r="G215" i="22"/>
  <c r="F215" i="22"/>
  <c r="E215" i="22"/>
  <c r="D215" i="22"/>
  <c r="P214" i="22"/>
  <c r="O214" i="22"/>
  <c r="N214" i="22"/>
  <c r="M214" i="22"/>
  <c r="L214" i="22"/>
  <c r="K214" i="22"/>
  <c r="J214" i="22"/>
  <c r="I214" i="22"/>
  <c r="H214" i="22"/>
  <c r="G214" i="22"/>
  <c r="F214" i="22"/>
  <c r="E214" i="22"/>
  <c r="D214" i="22"/>
  <c r="P213" i="22"/>
  <c r="O213" i="22"/>
  <c r="N213" i="22"/>
  <c r="M213" i="22"/>
  <c r="L213" i="22"/>
  <c r="K213" i="22"/>
  <c r="J213" i="22"/>
  <c r="I213" i="22"/>
  <c r="H213" i="22"/>
  <c r="G213" i="22"/>
  <c r="F213" i="22"/>
  <c r="E213" i="22"/>
  <c r="D213" i="22"/>
  <c r="P212" i="22"/>
  <c r="O212" i="22"/>
  <c r="N212" i="22"/>
  <c r="M212" i="22"/>
  <c r="L212" i="22"/>
  <c r="K212" i="22"/>
  <c r="J212" i="22"/>
  <c r="I212" i="22"/>
  <c r="H212" i="22"/>
  <c r="G212" i="22"/>
  <c r="F212" i="22"/>
  <c r="E212" i="22"/>
  <c r="D212" i="22"/>
  <c r="P211" i="22"/>
  <c r="O211" i="22"/>
  <c r="N211" i="22"/>
  <c r="M211" i="22"/>
  <c r="L211" i="22"/>
  <c r="K211" i="22"/>
  <c r="J211" i="22"/>
  <c r="I211" i="22"/>
  <c r="H211" i="22"/>
  <c r="G211" i="22"/>
  <c r="F211" i="22"/>
  <c r="E211" i="22"/>
  <c r="D211" i="22"/>
  <c r="P210" i="22"/>
  <c r="O210" i="22"/>
  <c r="N210" i="22"/>
  <c r="M210" i="22"/>
  <c r="L210" i="22"/>
  <c r="K210" i="22"/>
  <c r="J210" i="22"/>
  <c r="I210" i="22"/>
  <c r="H210" i="22"/>
  <c r="G210" i="22"/>
  <c r="F210" i="22"/>
  <c r="E210" i="22"/>
  <c r="D210" i="22"/>
  <c r="D209" i="22"/>
  <c r="P208" i="22"/>
  <c r="O208" i="22"/>
  <c r="N208" i="22"/>
  <c r="M208" i="22"/>
  <c r="L208" i="22"/>
  <c r="K208" i="22"/>
  <c r="J208" i="22"/>
  <c r="I208" i="22"/>
  <c r="H208" i="22"/>
  <c r="G208" i="22"/>
  <c r="F208" i="22"/>
  <c r="E208" i="22"/>
  <c r="D208" i="22"/>
  <c r="P207" i="22"/>
  <c r="O207" i="22"/>
  <c r="N207" i="22"/>
  <c r="M207" i="22"/>
  <c r="L207" i="22"/>
  <c r="K207" i="22"/>
  <c r="J207" i="22"/>
  <c r="I207" i="22"/>
  <c r="H207" i="22"/>
  <c r="G207" i="22"/>
  <c r="F207" i="22"/>
  <c r="E207" i="22"/>
  <c r="D207" i="22"/>
  <c r="P206" i="22"/>
  <c r="O206" i="22"/>
  <c r="N206" i="22"/>
  <c r="M206" i="22"/>
  <c r="L206" i="22"/>
  <c r="K206" i="22"/>
  <c r="J206" i="22"/>
  <c r="I206" i="22"/>
  <c r="H206" i="22"/>
  <c r="G206" i="22"/>
  <c r="F206" i="22"/>
  <c r="E206" i="22"/>
  <c r="D206" i="22"/>
  <c r="P205" i="22"/>
  <c r="O205" i="22"/>
  <c r="N205" i="22"/>
  <c r="M205" i="22"/>
  <c r="L205" i="22"/>
  <c r="K205" i="22"/>
  <c r="J205" i="22"/>
  <c r="I205" i="22"/>
  <c r="H205" i="22"/>
  <c r="G205" i="22"/>
  <c r="F205" i="22"/>
  <c r="E205" i="22"/>
  <c r="D205" i="22"/>
  <c r="P204" i="22"/>
  <c r="O204" i="22"/>
  <c r="N204" i="22"/>
  <c r="M204" i="22"/>
  <c r="L204" i="22"/>
  <c r="K204" i="22"/>
  <c r="J204" i="22"/>
  <c r="I204" i="22"/>
  <c r="H204" i="22"/>
  <c r="G204" i="22"/>
  <c r="F204" i="22"/>
  <c r="E204" i="22"/>
  <c r="D204" i="22"/>
  <c r="P203" i="22"/>
  <c r="O203" i="22"/>
  <c r="N203" i="22"/>
  <c r="M203" i="22"/>
  <c r="L203" i="22"/>
  <c r="K203" i="22"/>
  <c r="J203" i="22"/>
  <c r="I203" i="22"/>
  <c r="H203" i="22"/>
  <c r="G203" i="22"/>
  <c r="F203" i="22"/>
  <c r="E203" i="22"/>
  <c r="D203" i="22"/>
  <c r="P202" i="22"/>
  <c r="O202" i="22"/>
  <c r="N202" i="22"/>
  <c r="M202" i="22"/>
  <c r="L202" i="22"/>
  <c r="K202" i="22"/>
  <c r="J202" i="22"/>
  <c r="I202" i="22"/>
  <c r="H202" i="22"/>
  <c r="G202" i="22"/>
  <c r="F202" i="22"/>
  <c r="E202" i="22"/>
  <c r="D202" i="22"/>
  <c r="P201" i="22"/>
  <c r="O201" i="22"/>
  <c r="N201" i="22"/>
  <c r="M201" i="22"/>
  <c r="L201" i="22"/>
  <c r="K201" i="22"/>
  <c r="J201" i="22"/>
  <c r="I201" i="22"/>
  <c r="H201" i="22"/>
  <c r="G201" i="22"/>
  <c r="F201" i="22"/>
  <c r="E201" i="22"/>
  <c r="D201" i="22"/>
  <c r="P200" i="22"/>
  <c r="O200" i="22"/>
  <c r="N200" i="22"/>
  <c r="M200" i="22"/>
  <c r="L200" i="22"/>
  <c r="K200" i="22"/>
  <c r="J200" i="22"/>
  <c r="I200" i="22"/>
  <c r="H200" i="22"/>
  <c r="G200" i="22"/>
  <c r="F200" i="22"/>
  <c r="E200" i="22"/>
  <c r="D200" i="22"/>
  <c r="P199" i="22"/>
  <c r="O199" i="22"/>
  <c r="N199" i="22"/>
  <c r="M199" i="22"/>
  <c r="L199" i="22"/>
  <c r="K199" i="22"/>
  <c r="J199" i="22"/>
  <c r="I199" i="22"/>
  <c r="H199" i="22"/>
  <c r="G199" i="22"/>
  <c r="F199" i="22"/>
  <c r="E199" i="22"/>
  <c r="D199" i="22"/>
  <c r="P198" i="22"/>
  <c r="O198" i="22"/>
  <c r="N198" i="22"/>
  <c r="M198" i="22"/>
  <c r="L198" i="22"/>
  <c r="K198" i="22"/>
  <c r="J198" i="22"/>
  <c r="I198" i="22"/>
  <c r="H198" i="22"/>
  <c r="G198" i="22"/>
  <c r="F198" i="22"/>
  <c r="E198" i="22"/>
  <c r="D198" i="22"/>
  <c r="P197" i="22"/>
  <c r="O197" i="22"/>
  <c r="N197" i="22"/>
  <c r="M197" i="22"/>
  <c r="L197" i="22"/>
  <c r="K197" i="22"/>
  <c r="J197" i="22"/>
  <c r="I197" i="22"/>
  <c r="H197" i="22"/>
  <c r="G197" i="22"/>
  <c r="F197" i="22"/>
  <c r="E197" i="22"/>
  <c r="D197" i="22"/>
  <c r="P196" i="22"/>
  <c r="O196" i="22"/>
  <c r="N196" i="22"/>
  <c r="M196" i="22"/>
  <c r="L196" i="22"/>
  <c r="K196" i="22"/>
  <c r="J196" i="22"/>
  <c r="I196" i="22"/>
  <c r="H196" i="22"/>
  <c r="G196" i="22"/>
  <c r="F196" i="22"/>
  <c r="E196" i="22"/>
  <c r="D196" i="22"/>
  <c r="P195" i="22"/>
  <c r="O195" i="22"/>
  <c r="N195" i="22"/>
  <c r="M195" i="22"/>
  <c r="L195" i="22"/>
  <c r="K195" i="22"/>
  <c r="J195" i="22"/>
  <c r="I195" i="22"/>
  <c r="H195" i="22"/>
  <c r="G195" i="22"/>
  <c r="F195" i="22"/>
  <c r="E195" i="22"/>
  <c r="D195" i="22"/>
  <c r="P194" i="22"/>
  <c r="O194" i="22"/>
  <c r="N194" i="22"/>
  <c r="M194" i="22"/>
  <c r="L194" i="22"/>
  <c r="K194" i="22"/>
  <c r="J194" i="22"/>
  <c r="I194" i="22"/>
  <c r="H194" i="22"/>
  <c r="G194" i="22"/>
  <c r="F194" i="22"/>
  <c r="E194" i="22"/>
  <c r="D194" i="22"/>
  <c r="P193" i="22"/>
  <c r="O193" i="22"/>
  <c r="N193" i="22"/>
  <c r="M193" i="22"/>
  <c r="L193" i="22"/>
  <c r="K193" i="22"/>
  <c r="J193" i="22"/>
  <c r="I193" i="22"/>
  <c r="H193" i="22"/>
  <c r="G193" i="22"/>
  <c r="F193" i="22"/>
  <c r="E193" i="22"/>
  <c r="D193" i="22"/>
  <c r="P192" i="22"/>
  <c r="O192" i="22"/>
  <c r="N192" i="22"/>
  <c r="M192" i="22"/>
  <c r="L192" i="22"/>
  <c r="K192" i="22"/>
  <c r="J192" i="22"/>
  <c r="I192" i="22"/>
  <c r="H192" i="22"/>
  <c r="G192" i="22"/>
  <c r="F192" i="22"/>
  <c r="E192" i="22"/>
  <c r="D192" i="22"/>
  <c r="AG191" i="22"/>
  <c r="AF191" i="22"/>
  <c r="AE191" i="22"/>
  <c r="AD191" i="22"/>
  <c r="AC191" i="22"/>
  <c r="AB191" i="22"/>
  <c r="AA191" i="22"/>
  <c r="Z191" i="22"/>
  <c r="P191" i="22"/>
  <c r="O191" i="22"/>
  <c r="N191" i="22"/>
  <c r="M191" i="22"/>
  <c r="L191" i="22"/>
  <c r="K191" i="22"/>
  <c r="J191" i="22"/>
  <c r="I191" i="22"/>
  <c r="H191" i="22"/>
  <c r="G191" i="22"/>
  <c r="F191" i="22"/>
  <c r="E191" i="22"/>
  <c r="D191" i="22"/>
  <c r="P190" i="22"/>
  <c r="O190" i="22"/>
  <c r="N190" i="22"/>
  <c r="M190" i="22"/>
  <c r="L190" i="22"/>
  <c r="K190" i="22"/>
  <c r="J190" i="22"/>
  <c r="I190" i="22"/>
  <c r="H190" i="22"/>
  <c r="G190" i="22"/>
  <c r="F190" i="22"/>
  <c r="E190" i="22"/>
  <c r="D190" i="22"/>
  <c r="P189" i="22"/>
  <c r="O189" i="22"/>
  <c r="N189" i="22"/>
  <c r="M189" i="22"/>
  <c r="L189" i="22"/>
  <c r="K189" i="22"/>
  <c r="J189" i="22"/>
  <c r="I189" i="22"/>
  <c r="H189" i="22"/>
  <c r="G189" i="22"/>
  <c r="F189" i="22"/>
  <c r="E189" i="22"/>
  <c r="D189" i="22"/>
  <c r="P188" i="22"/>
  <c r="O188" i="22"/>
  <c r="N188" i="22"/>
  <c r="M188" i="22"/>
  <c r="L188" i="22"/>
  <c r="K188" i="22"/>
  <c r="J188" i="22"/>
  <c r="I188" i="22"/>
  <c r="H188" i="22"/>
  <c r="G188" i="22"/>
  <c r="F188" i="22"/>
  <c r="E188" i="22"/>
  <c r="D188" i="22"/>
  <c r="P187" i="22"/>
  <c r="O187" i="22"/>
  <c r="N187" i="22"/>
  <c r="M187" i="22"/>
  <c r="L187" i="22"/>
  <c r="K187" i="22"/>
  <c r="J187" i="22"/>
  <c r="I187" i="22"/>
  <c r="H187" i="22"/>
  <c r="G187" i="22"/>
  <c r="F187" i="22"/>
  <c r="E187" i="22"/>
  <c r="D187" i="22"/>
  <c r="P186" i="22"/>
  <c r="O186" i="22"/>
  <c r="N186" i="22"/>
  <c r="M186" i="22"/>
  <c r="L186" i="22"/>
  <c r="K186" i="22"/>
  <c r="J186" i="22"/>
  <c r="I186" i="22"/>
  <c r="H186" i="22"/>
  <c r="G186" i="22"/>
  <c r="F186" i="22"/>
  <c r="E186" i="22"/>
  <c r="D186" i="22"/>
  <c r="P185" i="22"/>
  <c r="O185" i="22"/>
  <c r="N185" i="22"/>
  <c r="M185" i="22"/>
  <c r="L185" i="22"/>
  <c r="K185" i="22"/>
  <c r="J185" i="22"/>
  <c r="I185" i="22"/>
  <c r="H185" i="22"/>
  <c r="G185" i="22"/>
  <c r="F185" i="22"/>
  <c r="E185" i="22"/>
  <c r="D185" i="22"/>
  <c r="P184" i="22"/>
  <c r="O184" i="22"/>
  <c r="N184" i="22"/>
  <c r="M184" i="22"/>
  <c r="L184" i="22"/>
  <c r="K184" i="22"/>
  <c r="J184" i="22"/>
  <c r="I184" i="22"/>
  <c r="H184" i="22"/>
  <c r="G184" i="22"/>
  <c r="F184" i="22"/>
  <c r="E184" i="22"/>
  <c r="D184" i="22"/>
  <c r="P183" i="22"/>
  <c r="O183" i="22"/>
  <c r="N183" i="22"/>
  <c r="M183" i="22"/>
  <c r="L183" i="22"/>
  <c r="K183" i="22"/>
  <c r="J183" i="22"/>
  <c r="I183" i="22"/>
  <c r="H183" i="22"/>
  <c r="G183" i="22"/>
  <c r="F183" i="22"/>
  <c r="E183" i="22"/>
  <c r="D183" i="22"/>
  <c r="P182" i="22"/>
  <c r="O182" i="22"/>
  <c r="N182" i="22"/>
  <c r="M182" i="22"/>
  <c r="L182" i="22"/>
  <c r="K182" i="22"/>
  <c r="J182" i="22"/>
  <c r="I182" i="22"/>
  <c r="H182" i="22"/>
  <c r="G182" i="22"/>
  <c r="F182" i="22"/>
  <c r="E182" i="22"/>
  <c r="D182" i="22"/>
  <c r="P181" i="22"/>
  <c r="O181" i="22"/>
  <c r="N181" i="22"/>
  <c r="M181" i="22"/>
  <c r="L181" i="22"/>
  <c r="K181" i="22"/>
  <c r="J181" i="22"/>
  <c r="I181" i="22"/>
  <c r="H181" i="22"/>
  <c r="G181" i="22"/>
  <c r="F181" i="22"/>
  <c r="E181" i="22"/>
  <c r="D181" i="22"/>
  <c r="P180" i="22"/>
  <c r="O180" i="22"/>
  <c r="N180" i="22"/>
  <c r="M180" i="22"/>
  <c r="L180" i="22"/>
  <c r="K180" i="22"/>
  <c r="J180" i="22"/>
  <c r="I180" i="22"/>
  <c r="H180" i="22"/>
  <c r="G180" i="22"/>
  <c r="F180" i="22"/>
  <c r="E180" i="22"/>
  <c r="D180" i="22"/>
  <c r="P179" i="22"/>
  <c r="O179" i="22"/>
  <c r="N179" i="22"/>
  <c r="M179" i="22"/>
  <c r="L179" i="22"/>
  <c r="K179" i="22"/>
  <c r="J179" i="22"/>
  <c r="I179" i="22"/>
  <c r="H179" i="22"/>
  <c r="G179" i="22"/>
  <c r="F179" i="22"/>
  <c r="E179" i="22"/>
  <c r="D179" i="22"/>
  <c r="P178" i="22"/>
  <c r="O178" i="22"/>
  <c r="N178" i="22"/>
  <c r="M178" i="22"/>
  <c r="L178" i="22"/>
  <c r="K178" i="22"/>
  <c r="J178" i="22"/>
  <c r="I178" i="22"/>
  <c r="H178" i="22"/>
  <c r="G178" i="22"/>
  <c r="F178" i="22"/>
  <c r="E178" i="22"/>
  <c r="D178" i="22"/>
  <c r="P177" i="22"/>
  <c r="O177" i="22"/>
  <c r="N177" i="22"/>
  <c r="M177" i="22"/>
  <c r="L177" i="22"/>
  <c r="K177" i="22"/>
  <c r="J177" i="22"/>
  <c r="I177" i="22"/>
  <c r="H177" i="22"/>
  <c r="G177" i="22"/>
  <c r="F177" i="22"/>
  <c r="E177" i="22"/>
  <c r="D177" i="22"/>
  <c r="P176" i="22"/>
  <c r="O176" i="22"/>
  <c r="N176" i="22"/>
  <c r="M176" i="22"/>
  <c r="L176" i="22"/>
  <c r="K176" i="22"/>
  <c r="J176" i="22"/>
  <c r="I176" i="22"/>
  <c r="H176" i="22"/>
  <c r="G176" i="22"/>
  <c r="F176" i="22"/>
  <c r="E176" i="22"/>
  <c r="D176" i="22"/>
  <c r="P175" i="22"/>
  <c r="O175" i="22"/>
  <c r="N175" i="22"/>
  <c r="M175" i="22"/>
  <c r="L175" i="22"/>
  <c r="K175" i="22"/>
  <c r="J175" i="22"/>
  <c r="I175" i="22"/>
  <c r="H175" i="22"/>
  <c r="G175" i="22"/>
  <c r="F175" i="22"/>
  <c r="E175" i="22"/>
  <c r="D175" i="22"/>
  <c r="P174" i="22"/>
  <c r="O174" i="22"/>
  <c r="N174" i="22"/>
  <c r="M174" i="22"/>
  <c r="L174" i="22"/>
  <c r="K174" i="22"/>
  <c r="J174" i="22"/>
  <c r="I174" i="22"/>
  <c r="H174" i="22"/>
  <c r="G174" i="22"/>
  <c r="F174" i="22"/>
  <c r="E174" i="22"/>
  <c r="D174" i="22"/>
  <c r="P173" i="22"/>
  <c r="O173" i="22"/>
  <c r="N173" i="22"/>
  <c r="M173" i="22"/>
  <c r="L173" i="22"/>
  <c r="K173" i="22"/>
  <c r="J173" i="22"/>
  <c r="I173" i="22"/>
  <c r="H173" i="22"/>
  <c r="G173" i="22"/>
  <c r="F173" i="22"/>
  <c r="E173" i="22"/>
  <c r="D173" i="22"/>
  <c r="P172" i="22"/>
  <c r="O172" i="22"/>
  <c r="N172" i="22"/>
  <c r="M172" i="22"/>
  <c r="L172" i="22"/>
  <c r="K172" i="22"/>
  <c r="J172" i="22"/>
  <c r="I172" i="22"/>
  <c r="H172" i="22"/>
  <c r="G172" i="22"/>
  <c r="F172" i="22"/>
  <c r="E172" i="22"/>
  <c r="D172" i="22"/>
  <c r="P171" i="22"/>
  <c r="O171" i="22"/>
  <c r="N171" i="22"/>
  <c r="M171" i="22"/>
  <c r="L171" i="22"/>
  <c r="K171" i="22"/>
  <c r="J171" i="22"/>
  <c r="I171" i="22"/>
  <c r="H171" i="22"/>
  <c r="G171" i="22"/>
  <c r="F171" i="22"/>
  <c r="E171" i="22"/>
  <c r="D171" i="22"/>
  <c r="P170" i="22"/>
  <c r="O170" i="22"/>
  <c r="N170" i="22"/>
  <c r="M170" i="22"/>
  <c r="L170" i="22"/>
  <c r="K170" i="22"/>
  <c r="J170" i="22"/>
  <c r="I170" i="22"/>
  <c r="H170" i="22"/>
  <c r="G170" i="22"/>
  <c r="F170" i="22"/>
  <c r="E170" i="22"/>
  <c r="D170" i="22"/>
  <c r="D169" i="22"/>
  <c r="P168" i="22"/>
  <c r="O168" i="22"/>
  <c r="N168" i="22"/>
  <c r="M168" i="22"/>
  <c r="L168" i="22"/>
  <c r="K168" i="22"/>
  <c r="J168" i="22"/>
  <c r="I168" i="22"/>
  <c r="H168" i="22"/>
  <c r="G168" i="22"/>
  <c r="F168" i="22"/>
  <c r="E168" i="22"/>
  <c r="D168" i="22"/>
  <c r="E167" i="22"/>
  <c r="D167" i="22"/>
  <c r="P166" i="22"/>
  <c r="O166" i="22"/>
  <c r="N166" i="22"/>
  <c r="M166" i="22"/>
  <c r="L166" i="22"/>
  <c r="K166" i="22"/>
  <c r="J166" i="22"/>
  <c r="I166" i="22"/>
  <c r="H166" i="22"/>
  <c r="G166" i="22"/>
  <c r="F166" i="22"/>
  <c r="E166" i="22"/>
  <c r="D166" i="22"/>
  <c r="P165" i="22"/>
  <c r="O165" i="22"/>
  <c r="N165" i="22"/>
  <c r="M165" i="22"/>
  <c r="L165" i="22"/>
  <c r="K165" i="22"/>
  <c r="J165" i="22"/>
  <c r="I165" i="22"/>
  <c r="H165" i="22"/>
  <c r="G165" i="22"/>
  <c r="F165" i="22"/>
  <c r="E165" i="22"/>
  <c r="D165" i="22"/>
  <c r="P164" i="22"/>
  <c r="O164" i="22"/>
  <c r="N164" i="22"/>
  <c r="M164" i="22"/>
  <c r="L164" i="22"/>
  <c r="K164" i="22"/>
  <c r="J164" i="22"/>
  <c r="I164" i="22"/>
  <c r="H164" i="22"/>
  <c r="G164" i="22"/>
  <c r="F164" i="22"/>
  <c r="E164" i="22"/>
  <c r="D164" i="22"/>
  <c r="P163" i="22"/>
  <c r="O163" i="22"/>
  <c r="N163" i="22"/>
  <c r="M163" i="22"/>
  <c r="L163" i="22"/>
  <c r="K163" i="22"/>
  <c r="J163" i="22"/>
  <c r="I163" i="22"/>
  <c r="H163" i="22"/>
  <c r="G163" i="22"/>
  <c r="F163" i="22"/>
  <c r="E163" i="22"/>
  <c r="D163" i="22"/>
  <c r="P162" i="22"/>
  <c r="O162" i="22"/>
  <c r="N162" i="22"/>
  <c r="M162" i="22"/>
  <c r="L162" i="22"/>
  <c r="K162" i="22"/>
  <c r="J162" i="22"/>
  <c r="I162" i="22"/>
  <c r="H162" i="22"/>
  <c r="G162" i="22"/>
  <c r="F162" i="22"/>
  <c r="E162" i="22"/>
  <c r="D162" i="22"/>
  <c r="P161" i="22"/>
  <c r="O161" i="22"/>
  <c r="N161" i="22"/>
  <c r="M161" i="22"/>
  <c r="L161" i="22"/>
  <c r="K161" i="22"/>
  <c r="J161" i="22"/>
  <c r="I161" i="22"/>
  <c r="H161" i="22"/>
  <c r="G161" i="22"/>
  <c r="F161" i="22"/>
  <c r="E161" i="22"/>
  <c r="D161" i="22"/>
  <c r="P160" i="22"/>
  <c r="O160" i="22"/>
  <c r="N160" i="22"/>
  <c r="M160" i="22"/>
  <c r="L160" i="22"/>
  <c r="K160" i="22"/>
  <c r="J160" i="22"/>
  <c r="I160" i="22"/>
  <c r="H160" i="22"/>
  <c r="G160" i="22"/>
  <c r="F160" i="22"/>
  <c r="E160" i="22"/>
  <c r="D160" i="22"/>
  <c r="D159" i="22"/>
  <c r="D158" i="22"/>
  <c r="P157" i="22"/>
  <c r="O157" i="22"/>
  <c r="N157" i="22"/>
  <c r="M157" i="22"/>
  <c r="L157" i="22"/>
  <c r="K157" i="22"/>
  <c r="J157" i="22"/>
  <c r="I157" i="22"/>
  <c r="H157" i="22"/>
  <c r="G157" i="22"/>
  <c r="F157" i="22"/>
  <c r="E157" i="22"/>
  <c r="D157" i="22"/>
  <c r="P156" i="22"/>
  <c r="O156" i="22"/>
  <c r="N156" i="22"/>
  <c r="M156" i="22"/>
  <c r="L156" i="22"/>
  <c r="K156" i="22"/>
  <c r="J156" i="22"/>
  <c r="I156" i="22"/>
  <c r="H156" i="22"/>
  <c r="G156" i="22"/>
  <c r="F156" i="22"/>
  <c r="E156" i="22"/>
  <c r="D156" i="22"/>
  <c r="P155" i="22"/>
  <c r="O155" i="22"/>
  <c r="N155" i="22"/>
  <c r="M155" i="22"/>
  <c r="L155" i="22"/>
  <c r="K155" i="22"/>
  <c r="J155" i="22"/>
  <c r="I155" i="22"/>
  <c r="H155" i="22"/>
  <c r="G155" i="22"/>
  <c r="F155" i="22"/>
  <c r="E155" i="22"/>
  <c r="D155" i="22"/>
  <c r="P154" i="22"/>
  <c r="O154" i="22"/>
  <c r="N154" i="22"/>
  <c r="M154" i="22"/>
  <c r="L154" i="22"/>
  <c r="K154" i="22"/>
  <c r="J154" i="22"/>
  <c r="I154" i="22"/>
  <c r="H154" i="22"/>
  <c r="G154" i="22"/>
  <c r="F154" i="22"/>
  <c r="E154" i="22"/>
  <c r="D154" i="22"/>
  <c r="P153" i="22"/>
  <c r="O153" i="22"/>
  <c r="N153" i="22"/>
  <c r="M153" i="22"/>
  <c r="L153" i="22"/>
  <c r="K153" i="22"/>
  <c r="J153" i="22"/>
  <c r="I153" i="22"/>
  <c r="H153" i="22"/>
  <c r="G153" i="22"/>
  <c r="F153" i="22"/>
  <c r="E153" i="22"/>
  <c r="D153" i="22"/>
  <c r="P152" i="22"/>
  <c r="O152" i="22"/>
  <c r="N152" i="22"/>
  <c r="M152" i="22"/>
  <c r="L152" i="22"/>
  <c r="K152" i="22"/>
  <c r="J152" i="22"/>
  <c r="I152" i="22"/>
  <c r="H152" i="22"/>
  <c r="G152" i="22"/>
  <c r="F152" i="22"/>
  <c r="E152" i="22"/>
  <c r="D152" i="22"/>
  <c r="P151" i="22"/>
  <c r="O151" i="22"/>
  <c r="N151" i="22"/>
  <c r="M151" i="22"/>
  <c r="L151" i="22"/>
  <c r="K151" i="22"/>
  <c r="J151" i="22"/>
  <c r="I151" i="22"/>
  <c r="H151" i="22"/>
  <c r="G151" i="22"/>
  <c r="F151" i="22"/>
  <c r="E151" i="22"/>
  <c r="D151" i="22"/>
  <c r="P150" i="22"/>
  <c r="O150" i="22"/>
  <c r="N150" i="22"/>
  <c r="M150" i="22"/>
  <c r="L150" i="22"/>
  <c r="K150" i="22"/>
  <c r="J150" i="22"/>
  <c r="I150" i="22"/>
  <c r="H150" i="22"/>
  <c r="G150" i="22"/>
  <c r="F150" i="22"/>
  <c r="E150" i="22"/>
  <c r="D150" i="22"/>
  <c r="P149" i="22"/>
  <c r="O149" i="22"/>
  <c r="N149" i="22"/>
  <c r="M149" i="22"/>
  <c r="L149" i="22"/>
  <c r="K149" i="22"/>
  <c r="J149" i="22"/>
  <c r="I149" i="22"/>
  <c r="H149" i="22"/>
  <c r="G149" i="22"/>
  <c r="F149" i="22"/>
  <c r="E149" i="22"/>
  <c r="D149" i="22"/>
  <c r="P148" i="22"/>
  <c r="O148" i="22"/>
  <c r="N148" i="22"/>
  <c r="M148" i="22"/>
  <c r="L148" i="22"/>
  <c r="K148" i="22"/>
  <c r="J148" i="22"/>
  <c r="I148" i="22"/>
  <c r="H148" i="22"/>
  <c r="G148" i="22"/>
  <c r="F148" i="22"/>
  <c r="E148" i="22"/>
  <c r="D148" i="22"/>
  <c r="P147" i="22"/>
  <c r="O147" i="22"/>
  <c r="N147" i="22"/>
  <c r="M147" i="22"/>
  <c r="L147" i="22"/>
  <c r="K147" i="22"/>
  <c r="J147" i="22"/>
  <c r="I147" i="22"/>
  <c r="H147" i="22"/>
  <c r="G147" i="22"/>
  <c r="F147" i="22"/>
  <c r="E147" i="22"/>
  <c r="D147" i="22"/>
  <c r="P146" i="22"/>
  <c r="O146" i="22"/>
  <c r="N146" i="22"/>
  <c r="M146" i="22"/>
  <c r="L146" i="22"/>
  <c r="K146" i="22"/>
  <c r="J146" i="22"/>
  <c r="I146" i="22"/>
  <c r="H146" i="22"/>
  <c r="G146" i="22"/>
  <c r="F146" i="22"/>
  <c r="E146" i="22"/>
  <c r="D146" i="22"/>
  <c r="P145" i="22"/>
  <c r="O145" i="22"/>
  <c r="N145" i="22"/>
  <c r="M145" i="22"/>
  <c r="L145" i="22"/>
  <c r="K145" i="22"/>
  <c r="J145" i="22"/>
  <c r="I145" i="22"/>
  <c r="H145" i="22"/>
  <c r="G145" i="22"/>
  <c r="F145" i="22"/>
  <c r="E145" i="22"/>
  <c r="D145" i="22"/>
  <c r="P144" i="22"/>
  <c r="O144" i="22"/>
  <c r="N144" i="22"/>
  <c r="M144" i="22"/>
  <c r="L144" i="22"/>
  <c r="K144" i="22"/>
  <c r="J144" i="22"/>
  <c r="I144" i="22"/>
  <c r="H144" i="22"/>
  <c r="G144" i="22"/>
  <c r="F144" i="22"/>
  <c r="E144" i="22"/>
  <c r="D144" i="22"/>
  <c r="P143" i="22"/>
  <c r="O143" i="22"/>
  <c r="N143" i="22"/>
  <c r="M143" i="22"/>
  <c r="L143" i="22"/>
  <c r="K143" i="22"/>
  <c r="J143" i="22"/>
  <c r="I143" i="22"/>
  <c r="H143" i="22"/>
  <c r="G143" i="22"/>
  <c r="F143" i="22"/>
  <c r="E143" i="22"/>
  <c r="D143" i="22"/>
  <c r="P142" i="22"/>
  <c r="O142" i="22"/>
  <c r="N142" i="22"/>
  <c r="M142" i="22"/>
  <c r="L142" i="22"/>
  <c r="K142" i="22"/>
  <c r="J142" i="22"/>
  <c r="I142" i="22"/>
  <c r="H142" i="22"/>
  <c r="G142" i="22"/>
  <c r="F142" i="22"/>
  <c r="E142" i="22"/>
  <c r="D142" i="22"/>
  <c r="P141" i="22"/>
  <c r="O141" i="22"/>
  <c r="N141" i="22"/>
  <c r="M141" i="22"/>
  <c r="L141" i="22"/>
  <c r="K141" i="22"/>
  <c r="J141" i="22"/>
  <c r="I141" i="22"/>
  <c r="H141" i="22"/>
  <c r="G141" i="22"/>
  <c r="F141" i="22"/>
  <c r="E141" i="22"/>
  <c r="D141" i="22"/>
  <c r="P140" i="22"/>
  <c r="O140" i="22"/>
  <c r="N140" i="22"/>
  <c r="M140" i="22"/>
  <c r="L140" i="22"/>
  <c r="K140" i="22"/>
  <c r="J140" i="22"/>
  <c r="I140" i="22"/>
  <c r="H140" i="22"/>
  <c r="G140" i="22"/>
  <c r="F140" i="22"/>
  <c r="E140" i="22"/>
  <c r="D140" i="22"/>
  <c r="P139" i="22"/>
  <c r="O139" i="22"/>
  <c r="N139" i="22"/>
  <c r="M139" i="22"/>
  <c r="L139" i="22"/>
  <c r="K139" i="22"/>
  <c r="J139" i="22"/>
  <c r="I139" i="22"/>
  <c r="H139" i="22"/>
  <c r="G139" i="22"/>
  <c r="F139" i="22"/>
  <c r="E139" i="22"/>
  <c r="D139" i="22"/>
  <c r="P138" i="22"/>
  <c r="O138" i="22"/>
  <c r="N138" i="22"/>
  <c r="M138" i="22"/>
  <c r="L138" i="22"/>
  <c r="K138" i="22"/>
  <c r="J138" i="22"/>
  <c r="I138" i="22"/>
  <c r="H138" i="22"/>
  <c r="G138" i="22"/>
  <c r="F138" i="22"/>
  <c r="E138" i="22"/>
  <c r="D138" i="22"/>
  <c r="P137" i="22"/>
  <c r="O137" i="22"/>
  <c r="N137" i="22"/>
  <c r="M137" i="22"/>
  <c r="L137" i="22"/>
  <c r="K137" i="22"/>
  <c r="J137" i="22"/>
  <c r="I137" i="22"/>
  <c r="H137" i="22"/>
  <c r="G137" i="22"/>
  <c r="F137" i="22"/>
  <c r="E137" i="22"/>
  <c r="D137" i="22"/>
  <c r="P136" i="22"/>
  <c r="O136" i="22"/>
  <c r="N136" i="22"/>
  <c r="M136" i="22"/>
  <c r="L136" i="22"/>
  <c r="K136" i="22"/>
  <c r="J136" i="22"/>
  <c r="I136" i="22"/>
  <c r="H136" i="22"/>
  <c r="G136" i="22"/>
  <c r="F136" i="22"/>
  <c r="E136" i="22"/>
  <c r="D136" i="22"/>
  <c r="P135" i="22"/>
  <c r="O135" i="22"/>
  <c r="N135" i="22"/>
  <c r="M135" i="22"/>
  <c r="L135" i="22"/>
  <c r="K135" i="22"/>
  <c r="J135" i="22"/>
  <c r="I135" i="22"/>
  <c r="H135" i="22"/>
  <c r="G135" i="22"/>
  <c r="F135" i="22"/>
  <c r="E135" i="22"/>
  <c r="D135" i="22"/>
  <c r="P134" i="22"/>
  <c r="O134" i="22"/>
  <c r="N134" i="22"/>
  <c r="M134" i="22"/>
  <c r="L134" i="22"/>
  <c r="K134" i="22"/>
  <c r="J134" i="22"/>
  <c r="I134" i="22"/>
  <c r="H134" i="22"/>
  <c r="G134" i="22"/>
  <c r="F134" i="22"/>
  <c r="E134" i="22"/>
  <c r="D134" i="22"/>
  <c r="P133" i="22"/>
  <c r="O133" i="22"/>
  <c r="N133" i="22"/>
  <c r="M133" i="22"/>
  <c r="L133" i="22"/>
  <c r="K133" i="22"/>
  <c r="J133" i="22"/>
  <c r="I133" i="22"/>
  <c r="H133" i="22"/>
  <c r="G133" i="22"/>
  <c r="F133" i="22"/>
  <c r="E133" i="22"/>
  <c r="D133" i="22"/>
  <c r="P132" i="22"/>
  <c r="O132" i="22"/>
  <c r="N132" i="22"/>
  <c r="M132" i="22"/>
  <c r="L132" i="22"/>
  <c r="K132" i="22"/>
  <c r="J132" i="22"/>
  <c r="I132" i="22"/>
  <c r="H132" i="22"/>
  <c r="G132" i="22"/>
  <c r="F132" i="22"/>
  <c r="E132" i="22"/>
  <c r="D132" i="22"/>
  <c r="P131" i="22"/>
  <c r="O131" i="22"/>
  <c r="N131" i="22"/>
  <c r="M131" i="22"/>
  <c r="L131" i="22"/>
  <c r="K131" i="22"/>
  <c r="J131" i="22"/>
  <c r="I131" i="22"/>
  <c r="H131" i="22"/>
  <c r="G131" i="22"/>
  <c r="F131" i="22"/>
  <c r="E131" i="22"/>
  <c r="D131" i="22"/>
  <c r="P130" i="22"/>
  <c r="O130" i="22"/>
  <c r="N130" i="22"/>
  <c r="M130" i="22"/>
  <c r="L130" i="22"/>
  <c r="K130" i="22"/>
  <c r="J130" i="22"/>
  <c r="I130" i="22"/>
  <c r="H130" i="22"/>
  <c r="G130" i="22"/>
  <c r="F130" i="22"/>
  <c r="E130" i="22"/>
  <c r="D130" i="22"/>
  <c r="P129" i="22"/>
  <c r="O129" i="22"/>
  <c r="N129" i="22"/>
  <c r="M129" i="22"/>
  <c r="L129" i="22"/>
  <c r="K129" i="22"/>
  <c r="J129" i="22"/>
  <c r="I129" i="22"/>
  <c r="H129" i="22"/>
  <c r="G129" i="22"/>
  <c r="F129" i="22"/>
  <c r="E129" i="22"/>
  <c r="D129" i="22"/>
  <c r="P128" i="22"/>
  <c r="O128" i="22"/>
  <c r="N128" i="22"/>
  <c r="M128" i="22"/>
  <c r="L128" i="22"/>
  <c r="K128" i="22"/>
  <c r="J128" i="22"/>
  <c r="I128" i="22"/>
  <c r="H128" i="22"/>
  <c r="G128" i="22"/>
  <c r="F128" i="22"/>
  <c r="E128" i="22"/>
  <c r="D128" i="22"/>
  <c r="P127" i="22"/>
  <c r="O127" i="22"/>
  <c r="N127" i="22"/>
  <c r="M127" i="22"/>
  <c r="L127" i="22"/>
  <c r="K127" i="22"/>
  <c r="J127" i="22"/>
  <c r="I127" i="22"/>
  <c r="H127" i="22"/>
  <c r="G127" i="22"/>
  <c r="F127" i="22"/>
  <c r="E127" i="22"/>
  <c r="D127" i="22"/>
  <c r="P126" i="22"/>
  <c r="O126" i="22"/>
  <c r="N126" i="22"/>
  <c r="M126" i="22"/>
  <c r="L126" i="22"/>
  <c r="K126" i="22"/>
  <c r="J126" i="22"/>
  <c r="I126" i="22"/>
  <c r="H126" i="22"/>
  <c r="G126" i="22"/>
  <c r="F126" i="22"/>
  <c r="E126" i="22"/>
  <c r="D126" i="22"/>
  <c r="P125" i="22"/>
  <c r="O125" i="22"/>
  <c r="N125" i="22"/>
  <c r="M125" i="22"/>
  <c r="L125" i="22"/>
  <c r="K125" i="22"/>
  <c r="J125" i="22"/>
  <c r="I125" i="22"/>
  <c r="H125" i="22"/>
  <c r="G125" i="22"/>
  <c r="F125" i="22"/>
  <c r="E125" i="22"/>
  <c r="D125" i="22"/>
  <c r="P124" i="22"/>
  <c r="O124" i="22"/>
  <c r="N124" i="22"/>
  <c r="M124" i="22"/>
  <c r="L124" i="22"/>
  <c r="K124" i="22"/>
  <c r="J124" i="22"/>
  <c r="I124" i="22"/>
  <c r="H124" i="22"/>
  <c r="G124" i="22"/>
  <c r="F124" i="22"/>
  <c r="E124" i="22"/>
  <c r="D124" i="22"/>
  <c r="P123" i="22"/>
  <c r="O123" i="22"/>
  <c r="N123" i="22"/>
  <c r="M123" i="22"/>
  <c r="L123" i="22"/>
  <c r="K123" i="22"/>
  <c r="J123" i="22"/>
  <c r="I123" i="22"/>
  <c r="H123" i="22"/>
  <c r="G123" i="22"/>
  <c r="F123" i="22"/>
  <c r="E123" i="22"/>
  <c r="D123" i="22"/>
  <c r="P122" i="22"/>
  <c r="O122" i="22"/>
  <c r="N122" i="22"/>
  <c r="M122" i="22"/>
  <c r="L122" i="22"/>
  <c r="K122" i="22"/>
  <c r="J122" i="22"/>
  <c r="I122" i="22"/>
  <c r="H122" i="22"/>
  <c r="G122" i="22"/>
  <c r="F122" i="22"/>
  <c r="E122" i="22"/>
  <c r="D122" i="22"/>
  <c r="P121" i="22"/>
  <c r="O121" i="22"/>
  <c r="N121" i="22"/>
  <c r="M121" i="22"/>
  <c r="L121" i="22"/>
  <c r="K121" i="22"/>
  <c r="J121" i="22"/>
  <c r="I121" i="22"/>
  <c r="H121" i="22"/>
  <c r="G121" i="22"/>
  <c r="F121" i="22"/>
  <c r="E121" i="22"/>
  <c r="D121" i="22"/>
  <c r="P120" i="22"/>
  <c r="O120" i="22"/>
  <c r="N120" i="22"/>
  <c r="M120" i="22"/>
  <c r="L120" i="22"/>
  <c r="K120" i="22"/>
  <c r="J120" i="22"/>
  <c r="I120" i="22"/>
  <c r="H120" i="22"/>
  <c r="G120" i="22"/>
  <c r="F120" i="22"/>
  <c r="E120" i="22"/>
  <c r="D120" i="22"/>
  <c r="P119" i="22"/>
  <c r="O119" i="22"/>
  <c r="N119" i="22"/>
  <c r="M119" i="22"/>
  <c r="L119" i="22"/>
  <c r="K119" i="22"/>
  <c r="J119" i="22"/>
  <c r="I119" i="22"/>
  <c r="H119" i="22"/>
  <c r="G119" i="22"/>
  <c r="F119" i="22"/>
  <c r="E119" i="22"/>
  <c r="D119" i="22"/>
  <c r="P118" i="22"/>
  <c r="O118" i="22"/>
  <c r="N118" i="22"/>
  <c r="M118" i="22"/>
  <c r="L118" i="22"/>
  <c r="K118" i="22"/>
  <c r="J118" i="22"/>
  <c r="I118" i="22"/>
  <c r="H118" i="22"/>
  <c r="G118" i="22"/>
  <c r="F118" i="22"/>
  <c r="E118" i="22"/>
  <c r="D118" i="22"/>
  <c r="P117" i="22"/>
  <c r="O117" i="22"/>
  <c r="N117" i="22"/>
  <c r="M117" i="22"/>
  <c r="L117" i="22"/>
  <c r="K117" i="22"/>
  <c r="J117" i="22"/>
  <c r="I117" i="22"/>
  <c r="H117" i="22"/>
  <c r="G117" i="22"/>
  <c r="F117" i="22"/>
  <c r="E117" i="22"/>
  <c r="D117" i="22"/>
  <c r="P116" i="22"/>
  <c r="O116" i="22"/>
  <c r="N116" i="22"/>
  <c r="M116" i="22"/>
  <c r="L116" i="22"/>
  <c r="K116" i="22"/>
  <c r="J116" i="22"/>
  <c r="I116" i="22"/>
  <c r="H116" i="22"/>
  <c r="G116" i="22"/>
  <c r="F116" i="22"/>
  <c r="E116" i="22"/>
  <c r="D116" i="22"/>
  <c r="P115" i="22"/>
  <c r="O115" i="22"/>
  <c r="N115" i="22"/>
  <c r="M115" i="22"/>
  <c r="L115" i="22"/>
  <c r="K115" i="22"/>
  <c r="J115" i="22"/>
  <c r="I115" i="22"/>
  <c r="H115" i="22"/>
  <c r="G115" i="22"/>
  <c r="F115" i="22"/>
  <c r="E115" i="22"/>
  <c r="D115" i="22"/>
  <c r="P114" i="22"/>
  <c r="O114" i="22"/>
  <c r="N114" i="22"/>
  <c r="M114" i="22"/>
  <c r="L114" i="22"/>
  <c r="K114" i="22"/>
  <c r="J114" i="22"/>
  <c r="I114" i="22"/>
  <c r="H114" i="22"/>
  <c r="G114" i="22"/>
  <c r="F114" i="22"/>
  <c r="E114" i="22"/>
  <c r="D114" i="22"/>
  <c r="P113" i="22"/>
  <c r="O113" i="22"/>
  <c r="N113" i="22"/>
  <c r="M113" i="22"/>
  <c r="L113" i="22"/>
  <c r="K113" i="22"/>
  <c r="J113" i="22"/>
  <c r="I113" i="22"/>
  <c r="H113" i="22"/>
  <c r="G113" i="22"/>
  <c r="F113" i="22"/>
  <c r="E113" i="22"/>
  <c r="D113" i="22"/>
  <c r="P112" i="22"/>
  <c r="O112" i="22"/>
  <c r="N112" i="22"/>
  <c r="M112" i="22"/>
  <c r="L112" i="22"/>
  <c r="K112" i="22"/>
  <c r="J112" i="22"/>
  <c r="I112" i="22"/>
  <c r="H112" i="22"/>
  <c r="G112" i="22"/>
  <c r="F112" i="22"/>
  <c r="E112" i="22"/>
  <c r="D112" i="22"/>
  <c r="P111" i="22"/>
  <c r="O111" i="22"/>
  <c r="N111" i="22"/>
  <c r="M111" i="22"/>
  <c r="L111" i="22"/>
  <c r="K111" i="22"/>
  <c r="J111" i="22"/>
  <c r="I111" i="22"/>
  <c r="H111" i="22"/>
  <c r="G111" i="22"/>
  <c r="F111" i="22"/>
  <c r="E111" i="22"/>
  <c r="D111" i="22"/>
  <c r="P110" i="22"/>
  <c r="O110" i="22"/>
  <c r="N110" i="22"/>
  <c r="M110" i="22"/>
  <c r="L110" i="22"/>
  <c r="K110" i="22"/>
  <c r="J110" i="22"/>
  <c r="I110" i="22"/>
  <c r="H110" i="22"/>
  <c r="G110" i="22"/>
  <c r="F110" i="22"/>
  <c r="E110" i="22"/>
  <c r="D110" i="22"/>
  <c r="D109" i="22"/>
  <c r="P108" i="22"/>
  <c r="O108" i="22"/>
  <c r="N108" i="22"/>
  <c r="M108" i="22"/>
  <c r="L108" i="22"/>
  <c r="K108" i="22"/>
  <c r="J108" i="22"/>
  <c r="I108" i="22"/>
  <c r="H108" i="22"/>
  <c r="G108" i="22"/>
  <c r="F108" i="22"/>
  <c r="E108" i="22"/>
  <c r="D108" i="22"/>
  <c r="P107" i="22"/>
  <c r="O107" i="22"/>
  <c r="N107" i="22"/>
  <c r="M107" i="22"/>
  <c r="L107" i="22"/>
  <c r="K107" i="22"/>
  <c r="J107" i="22"/>
  <c r="I107" i="22"/>
  <c r="H107" i="22"/>
  <c r="G107" i="22"/>
  <c r="F107" i="22"/>
  <c r="E107" i="22"/>
  <c r="D107" i="22"/>
  <c r="P106" i="22"/>
  <c r="O106" i="22"/>
  <c r="N106" i="22"/>
  <c r="M106" i="22"/>
  <c r="L106" i="22"/>
  <c r="K106" i="22"/>
  <c r="J106" i="22"/>
  <c r="I106" i="22"/>
  <c r="H106" i="22"/>
  <c r="G106" i="22"/>
  <c r="F106" i="22"/>
  <c r="E106" i="22"/>
  <c r="D106" i="22"/>
  <c r="AE105" i="22"/>
  <c r="P105" i="22"/>
  <c r="O105" i="22"/>
  <c r="N105" i="22"/>
  <c r="M105" i="22"/>
  <c r="L105" i="22"/>
  <c r="K105" i="22"/>
  <c r="J105" i="22"/>
  <c r="I105" i="22"/>
  <c r="H105" i="22"/>
  <c r="G105" i="22"/>
  <c r="F105" i="22"/>
  <c r="E105" i="22"/>
  <c r="D105" i="22"/>
  <c r="P104" i="22"/>
  <c r="O104" i="22"/>
  <c r="N104" i="22"/>
  <c r="M104" i="22"/>
  <c r="L104" i="22"/>
  <c r="K104" i="22"/>
  <c r="J104" i="22"/>
  <c r="I104" i="22"/>
  <c r="H104" i="22"/>
  <c r="G104" i="22"/>
  <c r="F104" i="22"/>
  <c r="E104" i="22"/>
  <c r="D104" i="22"/>
  <c r="P103" i="22"/>
  <c r="O103" i="22"/>
  <c r="N103" i="22"/>
  <c r="M103" i="22"/>
  <c r="L103" i="22"/>
  <c r="K103" i="22"/>
  <c r="J103" i="22"/>
  <c r="I103" i="22"/>
  <c r="H103" i="22"/>
  <c r="G103" i="22"/>
  <c r="F103" i="22"/>
  <c r="E103" i="22"/>
  <c r="D103" i="22"/>
  <c r="P102" i="22"/>
  <c r="O102" i="22"/>
  <c r="N102" i="22"/>
  <c r="M102" i="22"/>
  <c r="L102" i="22"/>
  <c r="K102" i="22"/>
  <c r="J102" i="22"/>
  <c r="I102" i="22"/>
  <c r="H102" i="22"/>
  <c r="G102" i="22"/>
  <c r="F102" i="22"/>
  <c r="E102" i="22"/>
  <c r="D102" i="22"/>
  <c r="P101" i="22"/>
  <c r="O101" i="22"/>
  <c r="N101" i="22"/>
  <c r="M101" i="22"/>
  <c r="L101" i="22"/>
  <c r="K101" i="22"/>
  <c r="J101" i="22"/>
  <c r="I101" i="22"/>
  <c r="H101" i="22"/>
  <c r="G101" i="22"/>
  <c r="F101" i="22"/>
  <c r="E101" i="22"/>
  <c r="D101" i="22"/>
  <c r="Z100" i="22"/>
  <c r="P100" i="22"/>
  <c r="O100" i="22"/>
  <c r="N100" i="22"/>
  <c r="M100" i="22"/>
  <c r="L100" i="22"/>
  <c r="K100" i="22"/>
  <c r="J100" i="22"/>
  <c r="I100" i="22"/>
  <c r="H100" i="22"/>
  <c r="G100" i="22"/>
  <c r="F100" i="22"/>
  <c r="E100" i="22"/>
  <c r="D100" i="22"/>
  <c r="P99" i="22"/>
  <c r="O99" i="22"/>
  <c r="N99" i="22"/>
  <c r="M99" i="22"/>
  <c r="L99" i="22"/>
  <c r="K99" i="22"/>
  <c r="J99" i="22"/>
  <c r="I99" i="22"/>
  <c r="H99" i="22"/>
  <c r="G99" i="22"/>
  <c r="F99" i="22"/>
  <c r="E99" i="22"/>
  <c r="D99" i="22"/>
  <c r="P98" i="22"/>
  <c r="O98" i="22"/>
  <c r="N98" i="22"/>
  <c r="M98" i="22"/>
  <c r="L98" i="22"/>
  <c r="K98" i="22"/>
  <c r="J98" i="22"/>
  <c r="I98" i="22"/>
  <c r="H98" i="22"/>
  <c r="G98" i="22"/>
  <c r="F98" i="22"/>
  <c r="E98" i="22"/>
  <c r="D98" i="22"/>
  <c r="P97" i="22"/>
  <c r="O97" i="22"/>
  <c r="N97" i="22"/>
  <c r="M97" i="22"/>
  <c r="L97" i="22"/>
  <c r="K97" i="22"/>
  <c r="J97" i="22"/>
  <c r="I97" i="22"/>
  <c r="H97" i="22"/>
  <c r="G97" i="22"/>
  <c r="F97" i="22"/>
  <c r="E97" i="22"/>
  <c r="D97" i="22"/>
  <c r="P96" i="22"/>
  <c r="O96" i="22"/>
  <c r="N96" i="22"/>
  <c r="M96" i="22"/>
  <c r="L96" i="22"/>
  <c r="K96" i="22"/>
  <c r="J96" i="22"/>
  <c r="I96" i="22"/>
  <c r="H96" i="22"/>
  <c r="G96" i="22"/>
  <c r="F96" i="22"/>
  <c r="E96" i="22"/>
  <c r="D96" i="22"/>
  <c r="P95" i="22"/>
  <c r="O95" i="22"/>
  <c r="N95" i="22"/>
  <c r="M95" i="22"/>
  <c r="L95" i="22"/>
  <c r="K95" i="22"/>
  <c r="J95" i="22"/>
  <c r="I95" i="22"/>
  <c r="H95" i="22"/>
  <c r="G95" i="22"/>
  <c r="F95" i="22"/>
  <c r="E95" i="22"/>
  <c r="D95" i="22"/>
  <c r="P94" i="22"/>
  <c r="O94" i="22"/>
  <c r="N94" i="22"/>
  <c r="M94" i="22"/>
  <c r="L94" i="22"/>
  <c r="K94" i="22"/>
  <c r="J94" i="22"/>
  <c r="I94" i="22"/>
  <c r="H94" i="22"/>
  <c r="G94" i="22"/>
  <c r="F94" i="22"/>
  <c r="E94" i="22"/>
  <c r="D94" i="22"/>
  <c r="P93" i="22"/>
  <c r="O93" i="22"/>
  <c r="N93" i="22"/>
  <c r="M93" i="22"/>
  <c r="L93" i="22"/>
  <c r="K93" i="22"/>
  <c r="J93" i="22"/>
  <c r="I93" i="22"/>
  <c r="H93" i="22"/>
  <c r="G93" i="22"/>
  <c r="F93" i="22"/>
  <c r="E93" i="22"/>
  <c r="D93" i="22"/>
  <c r="P92" i="22"/>
  <c r="O92" i="22"/>
  <c r="N92" i="22"/>
  <c r="M92" i="22"/>
  <c r="L92" i="22"/>
  <c r="K92" i="22"/>
  <c r="J92" i="22"/>
  <c r="I92" i="22"/>
  <c r="H92" i="22"/>
  <c r="G92" i="22"/>
  <c r="F92" i="22"/>
  <c r="E92" i="22"/>
  <c r="D92" i="22"/>
  <c r="P91" i="22"/>
  <c r="O91" i="22"/>
  <c r="N91" i="22"/>
  <c r="M91" i="22"/>
  <c r="L91" i="22"/>
  <c r="K91" i="22"/>
  <c r="J91" i="22"/>
  <c r="I91" i="22"/>
  <c r="H91" i="22"/>
  <c r="G91" i="22"/>
  <c r="F91" i="22"/>
  <c r="E91" i="22"/>
  <c r="D91" i="22"/>
  <c r="P90" i="22"/>
  <c r="O90" i="22"/>
  <c r="N90" i="22"/>
  <c r="M90" i="22"/>
  <c r="L90" i="22"/>
  <c r="K90" i="22"/>
  <c r="J90" i="22"/>
  <c r="I90" i="22"/>
  <c r="H90" i="22"/>
  <c r="G90" i="22"/>
  <c r="F90" i="22"/>
  <c r="E90" i="22"/>
  <c r="D90" i="22"/>
  <c r="P89" i="22"/>
  <c r="O89" i="22"/>
  <c r="N89" i="22"/>
  <c r="M89" i="22"/>
  <c r="L89" i="22"/>
  <c r="K89" i="22"/>
  <c r="J89" i="22"/>
  <c r="I89" i="22"/>
  <c r="H89" i="22"/>
  <c r="G89" i="22"/>
  <c r="F89" i="22"/>
  <c r="E89" i="22"/>
  <c r="D89" i="22"/>
  <c r="AG88" i="22"/>
  <c r="AF88" i="22"/>
  <c r="P88" i="22"/>
  <c r="O88" i="22"/>
  <c r="N88" i="22"/>
  <c r="M88" i="22"/>
  <c r="L88" i="22"/>
  <c r="K88" i="22"/>
  <c r="J88" i="22"/>
  <c r="I88" i="22"/>
  <c r="H88" i="22"/>
  <c r="G88" i="22"/>
  <c r="F88" i="22"/>
  <c r="E88" i="22"/>
  <c r="D88" i="22"/>
  <c r="P87" i="22"/>
  <c r="O87" i="22"/>
  <c r="N87" i="22"/>
  <c r="M87" i="22"/>
  <c r="L87" i="22"/>
  <c r="K87" i="22"/>
  <c r="J87" i="22"/>
  <c r="I87" i="22"/>
  <c r="H87" i="22"/>
  <c r="G87" i="22"/>
  <c r="F87" i="22"/>
  <c r="E87" i="22"/>
  <c r="D87" i="22"/>
  <c r="P86" i="22"/>
  <c r="O86" i="22"/>
  <c r="N86" i="22"/>
  <c r="M86" i="22"/>
  <c r="L86" i="22"/>
  <c r="K86" i="22"/>
  <c r="J86" i="22"/>
  <c r="I86" i="22"/>
  <c r="H86" i="22"/>
  <c r="G86" i="22"/>
  <c r="F86" i="22"/>
  <c r="E86" i="22"/>
  <c r="D86" i="22"/>
  <c r="P85" i="22"/>
  <c r="O85" i="22"/>
  <c r="N85" i="22"/>
  <c r="M85" i="22"/>
  <c r="L85" i="22"/>
  <c r="K85" i="22"/>
  <c r="J85" i="22"/>
  <c r="I85" i="22"/>
  <c r="H85" i="22"/>
  <c r="G85" i="22"/>
  <c r="F85" i="22"/>
  <c r="E85" i="22"/>
  <c r="D85" i="22"/>
  <c r="P84" i="22"/>
  <c r="O84" i="22"/>
  <c r="N84" i="22"/>
  <c r="M84" i="22"/>
  <c r="L84" i="22"/>
  <c r="K84" i="22"/>
  <c r="J84" i="22"/>
  <c r="I84" i="22"/>
  <c r="H84" i="22"/>
  <c r="G84" i="22"/>
  <c r="F84" i="22"/>
  <c r="E84" i="22"/>
  <c r="D84" i="22"/>
  <c r="P83" i="22"/>
  <c r="O83" i="22"/>
  <c r="N83" i="22"/>
  <c r="M83" i="22"/>
  <c r="L83" i="22"/>
  <c r="K83" i="22"/>
  <c r="J83" i="22"/>
  <c r="I83" i="22"/>
  <c r="H83" i="22"/>
  <c r="G83" i="22"/>
  <c r="F83" i="22"/>
  <c r="E83" i="22"/>
  <c r="D83" i="22"/>
  <c r="P82" i="22"/>
  <c r="O82" i="22"/>
  <c r="N82" i="22"/>
  <c r="M82" i="22"/>
  <c r="L82" i="22"/>
  <c r="K82" i="22"/>
  <c r="J82" i="22"/>
  <c r="I82" i="22"/>
  <c r="H82" i="22"/>
  <c r="G82" i="22"/>
  <c r="F82" i="22"/>
  <c r="E82" i="22"/>
  <c r="D82" i="22"/>
  <c r="P81" i="22"/>
  <c r="O81" i="22"/>
  <c r="N81" i="22"/>
  <c r="M81" i="22"/>
  <c r="L81" i="22"/>
  <c r="K81" i="22"/>
  <c r="J81" i="22"/>
  <c r="I81" i="22"/>
  <c r="H81" i="22"/>
  <c r="G81" i="22"/>
  <c r="F81" i="22"/>
  <c r="E81" i="22"/>
  <c r="D81" i="22"/>
  <c r="P80" i="22"/>
  <c r="O80" i="22"/>
  <c r="N80" i="22"/>
  <c r="M80" i="22"/>
  <c r="L80" i="22"/>
  <c r="K80" i="22"/>
  <c r="J80" i="22"/>
  <c r="I80" i="22"/>
  <c r="H80" i="22"/>
  <c r="G80" i="22"/>
  <c r="F80" i="22"/>
  <c r="E80" i="22"/>
  <c r="D80" i="22"/>
  <c r="P79" i="22"/>
  <c r="O79" i="22"/>
  <c r="N79" i="22"/>
  <c r="M79" i="22"/>
  <c r="L79" i="22"/>
  <c r="K79" i="22"/>
  <c r="J79" i="22"/>
  <c r="I79" i="22"/>
  <c r="H79" i="22"/>
  <c r="G79" i="22"/>
  <c r="F79" i="22"/>
  <c r="E79" i="22"/>
  <c r="D79" i="22"/>
  <c r="P78" i="22"/>
  <c r="O78" i="22"/>
  <c r="N78" i="22"/>
  <c r="M78" i="22"/>
  <c r="L78" i="22"/>
  <c r="K78" i="22"/>
  <c r="J78" i="22"/>
  <c r="I78" i="22"/>
  <c r="H78" i="22"/>
  <c r="G78" i="22"/>
  <c r="F78" i="22"/>
  <c r="E78" i="22"/>
  <c r="D78" i="22"/>
  <c r="P77" i="22"/>
  <c r="O77" i="22"/>
  <c r="N77" i="22"/>
  <c r="M77" i="22"/>
  <c r="L77" i="22"/>
  <c r="K77" i="22"/>
  <c r="J77" i="22"/>
  <c r="I77" i="22"/>
  <c r="H77" i="22"/>
  <c r="G77" i="22"/>
  <c r="F77" i="22"/>
  <c r="E77" i="22"/>
  <c r="D77" i="22"/>
  <c r="P76" i="22"/>
  <c r="O76" i="22"/>
  <c r="N76" i="22"/>
  <c r="M76" i="22"/>
  <c r="L76" i="22"/>
  <c r="K76" i="22"/>
  <c r="J76" i="22"/>
  <c r="I76" i="22"/>
  <c r="H76" i="22"/>
  <c r="G76" i="22"/>
  <c r="F76" i="22"/>
  <c r="E76" i="22"/>
  <c r="D76" i="22"/>
  <c r="P75" i="22"/>
  <c r="O75" i="22"/>
  <c r="N75" i="22"/>
  <c r="M75" i="22"/>
  <c r="L75" i="22"/>
  <c r="K75" i="22"/>
  <c r="J75" i="22"/>
  <c r="I75" i="22"/>
  <c r="H75" i="22"/>
  <c r="G75" i="22"/>
  <c r="F75" i="22"/>
  <c r="E75" i="22"/>
  <c r="D75" i="22"/>
  <c r="P74" i="22"/>
  <c r="O74" i="22"/>
  <c r="N74" i="22"/>
  <c r="M74" i="22"/>
  <c r="L74" i="22"/>
  <c r="K74" i="22"/>
  <c r="J74" i="22"/>
  <c r="I74" i="22"/>
  <c r="H74" i="22"/>
  <c r="G74" i="22"/>
  <c r="F74" i="22"/>
  <c r="E74" i="22"/>
  <c r="D74" i="22"/>
  <c r="P73" i="22"/>
  <c r="O73" i="22"/>
  <c r="N73" i="22"/>
  <c r="M73" i="22"/>
  <c r="L73" i="22"/>
  <c r="K73" i="22"/>
  <c r="J73" i="22"/>
  <c r="I73" i="22"/>
  <c r="H73" i="22"/>
  <c r="G73" i="22"/>
  <c r="F73" i="22"/>
  <c r="E73" i="22"/>
  <c r="D73" i="22"/>
  <c r="P72" i="22"/>
  <c r="O72" i="22"/>
  <c r="N72" i="22"/>
  <c r="M72" i="22"/>
  <c r="L72" i="22"/>
  <c r="K72" i="22"/>
  <c r="J72" i="22"/>
  <c r="I72" i="22"/>
  <c r="H72" i="22"/>
  <c r="G72" i="22"/>
  <c r="F72" i="22"/>
  <c r="E72" i="22"/>
  <c r="D72" i="22"/>
  <c r="P71" i="22"/>
  <c r="O71" i="22"/>
  <c r="N71" i="22"/>
  <c r="M71" i="22"/>
  <c r="L71" i="22"/>
  <c r="K71" i="22"/>
  <c r="J71" i="22"/>
  <c r="I71" i="22"/>
  <c r="H71" i="22"/>
  <c r="G71" i="22"/>
  <c r="F71" i="22"/>
  <c r="E71" i="22"/>
  <c r="D71" i="22"/>
  <c r="P70" i="22"/>
  <c r="O70" i="22"/>
  <c r="N70" i="22"/>
  <c r="M70" i="22"/>
  <c r="L70" i="22"/>
  <c r="K70" i="22"/>
  <c r="J70" i="22"/>
  <c r="I70" i="22"/>
  <c r="H70" i="22"/>
  <c r="G70" i="22"/>
  <c r="F70" i="22"/>
  <c r="E70" i="22"/>
  <c r="D70" i="22"/>
  <c r="P69" i="22"/>
  <c r="O69" i="22"/>
  <c r="N69" i="22"/>
  <c r="M69" i="22"/>
  <c r="L69" i="22"/>
  <c r="K69" i="22"/>
  <c r="J69" i="22"/>
  <c r="I69" i="22"/>
  <c r="H69" i="22"/>
  <c r="G69" i="22"/>
  <c r="F69" i="22"/>
  <c r="E69" i="22"/>
  <c r="D69" i="22"/>
  <c r="P68" i="22"/>
  <c r="O68" i="22"/>
  <c r="N68" i="22"/>
  <c r="M68" i="22"/>
  <c r="L68" i="22"/>
  <c r="K68" i="22"/>
  <c r="J68" i="22"/>
  <c r="I68" i="22"/>
  <c r="H68" i="22"/>
  <c r="G68" i="22"/>
  <c r="F68" i="22"/>
  <c r="E68" i="22"/>
  <c r="D68" i="22"/>
  <c r="P67" i="22"/>
  <c r="O67" i="22"/>
  <c r="N67" i="22"/>
  <c r="M67" i="22"/>
  <c r="L67" i="22"/>
  <c r="K67" i="22"/>
  <c r="J67" i="22"/>
  <c r="I67" i="22"/>
  <c r="H67" i="22"/>
  <c r="G67" i="22"/>
  <c r="F67" i="22"/>
  <c r="E67" i="22"/>
  <c r="D67" i="22"/>
  <c r="P66" i="22"/>
  <c r="O66" i="22"/>
  <c r="N66" i="22"/>
  <c r="M66" i="22"/>
  <c r="L66" i="22"/>
  <c r="K66" i="22"/>
  <c r="J66" i="22"/>
  <c r="I66" i="22"/>
  <c r="H66" i="22"/>
  <c r="G66" i="22"/>
  <c r="F66" i="22"/>
  <c r="E66" i="22"/>
  <c r="D66" i="22"/>
  <c r="P65" i="22"/>
  <c r="O65" i="22"/>
  <c r="N65" i="22"/>
  <c r="M65" i="22"/>
  <c r="L65" i="22"/>
  <c r="K65" i="22"/>
  <c r="J65" i="22"/>
  <c r="I65" i="22"/>
  <c r="H65" i="22"/>
  <c r="G65" i="22"/>
  <c r="F65" i="22"/>
  <c r="E65" i="22"/>
  <c r="D65" i="22"/>
  <c r="P64" i="22"/>
  <c r="O64" i="22"/>
  <c r="N64" i="22"/>
  <c r="M64" i="22"/>
  <c r="L64" i="22"/>
  <c r="K64" i="22"/>
  <c r="J64" i="22"/>
  <c r="I64" i="22"/>
  <c r="H64" i="22"/>
  <c r="G64" i="22"/>
  <c r="F64" i="22"/>
  <c r="E64" i="22"/>
  <c r="D64" i="22"/>
  <c r="P63" i="22"/>
  <c r="O63" i="22"/>
  <c r="N63" i="22"/>
  <c r="M63" i="22"/>
  <c r="L63" i="22"/>
  <c r="K63" i="22"/>
  <c r="J63" i="22"/>
  <c r="I63" i="22"/>
  <c r="H63" i="22"/>
  <c r="G63" i="22"/>
  <c r="F63" i="22"/>
  <c r="E63" i="22"/>
  <c r="D63" i="22"/>
  <c r="P62" i="22"/>
  <c r="O62" i="22"/>
  <c r="N62" i="22"/>
  <c r="M62" i="22"/>
  <c r="L62" i="22"/>
  <c r="K62" i="22"/>
  <c r="J62" i="22"/>
  <c r="I62" i="22"/>
  <c r="H62" i="22"/>
  <c r="G62" i="22"/>
  <c r="F62" i="22"/>
  <c r="E62" i="22"/>
  <c r="D62" i="22"/>
  <c r="P61" i="22"/>
  <c r="O61" i="22"/>
  <c r="N61" i="22"/>
  <c r="M61" i="22"/>
  <c r="L61" i="22"/>
  <c r="K61" i="22"/>
  <c r="J61" i="22"/>
  <c r="I61" i="22"/>
  <c r="H61" i="22"/>
  <c r="G61" i="22"/>
  <c r="F61" i="22"/>
  <c r="E61" i="22"/>
  <c r="D61" i="22"/>
  <c r="P60" i="22"/>
  <c r="O60" i="22"/>
  <c r="N60" i="22"/>
  <c r="M60" i="22"/>
  <c r="L60" i="22"/>
  <c r="K60" i="22"/>
  <c r="J60" i="22"/>
  <c r="I60" i="22"/>
  <c r="H60" i="22"/>
  <c r="G60" i="22"/>
  <c r="F60" i="22"/>
  <c r="E60" i="22"/>
  <c r="D60" i="22"/>
  <c r="D59" i="22"/>
  <c r="D58" i="22"/>
  <c r="P57" i="22"/>
  <c r="O57" i="22"/>
  <c r="N57" i="22"/>
  <c r="M57" i="22"/>
  <c r="L57" i="22"/>
  <c r="K57" i="22"/>
  <c r="J57" i="22"/>
  <c r="I57" i="22"/>
  <c r="H57" i="22"/>
  <c r="G57" i="22"/>
  <c r="F57" i="22"/>
  <c r="E57" i="22"/>
  <c r="D57" i="22"/>
  <c r="P56" i="22"/>
  <c r="O56" i="22"/>
  <c r="N56" i="22"/>
  <c r="M56" i="22"/>
  <c r="L56" i="22"/>
  <c r="K56" i="22"/>
  <c r="J56" i="22"/>
  <c r="I56" i="22"/>
  <c r="H56" i="22"/>
  <c r="G56" i="22"/>
  <c r="F56" i="22"/>
  <c r="E56" i="22"/>
  <c r="D56" i="22"/>
  <c r="P55" i="22"/>
  <c r="O55" i="22"/>
  <c r="N55" i="22"/>
  <c r="M55" i="22"/>
  <c r="L55" i="22"/>
  <c r="K55" i="22"/>
  <c r="J55" i="22"/>
  <c r="I55" i="22"/>
  <c r="H55" i="22"/>
  <c r="G55" i="22"/>
  <c r="F55" i="22"/>
  <c r="E55" i="22"/>
  <c r="D55" i="22"/>
  <c r="P54" i="22"/>
  <c r="O54" i="22"/>
  <c r="N54" i="22"/>
  <c r="M54" i="22"/>
  <c r="L54" i="22"/>
  <c r="K54" i="22"/>
  <c r="J54" i="22"/>
  <c r="I54" i="22"/>
  <c r="H54" i="22"/>
  <c r="G54" i="22"/>
  <c r="F54" i="22"/>
  <c r="E54" i="22"/>
  <c r="D54" i="22"/>
  <c r="P53" i="22"/>
  <c r="O53" i="22"/>
  <c r="N53" i="22"/>
  <c r="M53" i="22"/>
  <c r="L53" i="22"/>
  <c r="K53" i="22"/>
  <c r="J53" i="22"/>
  <c r="I53" i="22"/>
  <c r="H53" i="22"/>
  <c r="G53" i="22"/>
  <c r="F53" i="22"/>
  <c r="E53" i="22"/>
  <c r="D53" i="22"/>
  <c r="P52" i="22"/>
  <c r="O52" i="22"/>
  <c r="N52" i="22"/>
  <c r="M52" i="22"/>
  <c r="L52" i="22"/>
  <c r="K52" i="22"/>
  <c r="J52" i="22"/>
  <c r="I52" i="22"/>
  <c r="H52" i="22"/>
  <c r="G52" i="22"/>
  <c r="F52" i="22"/>
  <c r="E52" i="22"/>
  <c r="D52" i="22"/>
  <c r="P51" i="22"/>
  <c r="O51" i="22"/>
  <c r="N51" i="22"/>
  <c r="M51" i="22"/>
  <c r="L51" i="22"/>
  <c r="K51" i="22"/>
  <c r="J51" i="22"/>
  <c r="I51" i="22"/>
  <c r="H51" i="22"/>
  <c r="G51" i="22"/>
  <c r="F51" i="22"/>
  <c r="E51" i="22"/>
  <c r="D51" i="22"/>
  <c r="P50" i="22"/>
  <c r="O50" i="22"/>
  <c r="N50" i="22"/>
  <c r="M50" i="22"/>
  <c r="L50" i="22"/>
  <c r="K50" i="22"/>
  <c r="J50" i="22"/>
  <c r="I50" i="22"/>
  <c r="H50" i="22"/>
  <c r="G50" i="22"/>
  <c r="F50" i="22"/>
  <c r="E50" i="22"/>
  <c r="D50" i="22"/>
  <c r="P49" i="22"/>
  <c r="O49" i="22"/>
  <c r="N49" i="22"/>
  <c r="M49" i="22"/>
  <c r="L49" i="22"/>
  <c r="K49" i="22"/>
  <c r="J49" i="22"/>
  <c r="I49" i="22"/>
  <c r="H49" i="22"/>
  <c r="G49" i="22"/>
  <c r="F49" i="22"/>
  <c r="E49" i="22"/>
  <c r="D49" i="22"/>
  <c r="P48" i="22"/>
  <c r="O48" i="22"/>
  <c r="N48" i="22"/>
  <c r="M48" i="22"/>
  <c r="L48" i="22"/>
  <c r="K48" i="22"/>
  <c r="J48" i="22"/>
  <c r="I48" i="22"/>
  <c r="H48" i="22"/>
  <c r="G48" i="22"/>
  <c r="F48" i="22"/>
  <c r="E48" i="22"/>
  <c r="D48" i="22"/>
  <c r="P47" i="22"/>
  <c r="O47" i="22"/>
  <c r="N47" i="22"/>
  <c r="M47" i="22"/>
  <c r="L47" i="22"/>
  <c r="K47" i="22"/>
  <c r="J47" i="22"/>
  <c r="I47" i="22"/>
  <c r="H47" i="22"/>
  <c r="G47" i="22"/>
  <c r="F47" i="22"/>
  <c r="E47" i="22"/>
  <c r="D47" i="22"/>
  <c r="P46" i="22"/>
  <c r="O46" i="22"/>
  <c r="N46" i="22"/>
  <c r="M46" i="22"/>
  <c r="L46" i="22"/>
  <c r="K46" i="22"/>
  <c r="J46" i="22"/>
  <c r="I46" i="22"/>
  <c r="H46" i="22"/>
  <c r="G46" i="22"/>
  <c r="F46" i="22"/>
  <c r="E46" i="22"/>
  <c r="D46" i="22"/>
  <c r="P45" i="22"/>
  <c r="O45" i="22"/>
  <c r="N45" i="22"/>
  <c r="M45" i="22"/>
  <c r="L45" i="22"/>
  <c r="K45" i="22"/>
  <c r="J45" i="22"/>
  <c r="I45" i="22"/>
  <c r="H45" i="22"/>
  <c r="G45" i="22"/>
  <c r="F45" i="22"/>
  <c r="E45" i="22"/>
  <c r="D45" i="22"/>
  <c r="P44" i="22"/>
  <c r="O44" i="22"/>
  <c r="N44" i="22"/>
  <c r="M44" i="22"/>
  <c r="L44" i="22"/>
  <c r="K44" i="22"/>
  <c r="J44" i="22"/>
  <c r="I44" i="22"/>
  <c r="H44" i="22"/>
  <c r="G44" i="22"/>
  <c r="F44" i="22"/>
  <c r="E44" i="22"/>
  <c r="D44" i="22"/>
  <c r="P43" i="22"/>
  <c r="O43" i="22"/>
  <c r="N43" i="22"/>
  <c r="M43" i="22"/>
  <c r="L43" i="22"/>
  <c r="K43" i="22"/>
  <c r="J43" i="22"/>
  <c r="I43" i="22"/>
  <c r="H43" i="22"/>
  <c r="G43" i="22"/>
  <c r="F43" i="22"/>
  <c r="E43" i="22"/>
  <c r="D43" i="22"/>
  <c r="P42" i="22"/>
  <c r="O42" i="22"/>
  <c r="N42" i="22"/>
  <c r="M42" i="22"/>
  <c r="L42" i="22"/>
  <c r="K42" i="22"/>
  <c r="J42" i="22"/>
  <c r="I42" i="22"/>
  <c r="H42" i="22"/>
  <c r="G42" i="22"/>
  <c r="F42" i="22"/>
  <c r="E42" i="22"/>
  <c r="D42" i="22"/>
  <c r="P41" i="22"/>
  <c r="O41" i="22"/>
  <c r="N41" i="22"/>
  <c r="M41" i="22"/>
  <c r="L41" i="22"/>
  <c r="K41" i="22"/>
  <c r="J41" i="22"/>
  <c r="I41" i="22"/>
  <c r="H41" i="22"/>
  <c r="G41" i="22"/>
  <c r="F41" i="22"/>
  <c r="E41" i="22"/>
  <c r="D41" i="22"/>
  <c r="P40" i="22"/>
  <c r="O40" i="22"/>
  <c r="N40" i="22"/>
  <c r="M40" i="22"/>
  <c r="L40" i="22"/>
  <c r="K40" i="22"/>
  <c r="J40" i="22"/>
  <c r="I40" i="22"/>
  <c r="H40" i="22"/>
  <c r="G40" i="22"/>
  <c r="F40" i="22"/>
  <c r="E40" i="22"/>
  <c r="D40" i="22"/>
  <c r="P39" i="22"/>
  <c r="O39" i="22"/>
  <c r="N39" i="22"/>
  <c r="M39" i="22"/>
  <c r="L39" i="22"/>
  <c r="K39" i="22"/>
  <c r="J39" i="22"/>
  <c r="I39" i="22"/>
  <c r="H39" i="22"/>
  <c r="G39" i="22"/>
  <c r="F39" i="22"/>
  <c r="E39" i="22"/>
  <c r="D39" i="22"/>
  <c r="P38" i="22"/>
  <c r="O38" i="22"/>
  <c r="N38" i="22"/>
  <c r="M38" i="22"/>
  <c r="L38" i="22"/>
  <c r="K38" i="22"/>
  <c r="J38" i="22"/>
  <c r="I38" i="22"/>
  <c r="H38" i="22"/>
  <c r="G38" i="22"/>
  <c r="F38" i="22"/>
  <c r="E38" i="22"/>
  <c r="D38" i="22"/>
  <c r="P37" i="22"/>
  <c r="O37" i="22"/>
  <c r="N37" i="22"/>
  <c r="M37" i="22"/>
  <c r="L37" i="22"/>
  <c r="K37" i="22"/>
  <c r="J37" i="22"/>
  <c r="I37" i="22"/>
  <c r="H37" i="22"/>
  <c r="G37" i="22"/>
  <c r="F37" i="22"/>
  <c r="E37" i="22"/>
  <c r="D37" i="22"/>
  <c r="P36" i="22"/>
  <c r="O36" i="22"/>
  <c r="N36" i="22"/>
  <c r="M36" i="22"/>
  <c r="L36" i="22"/>
  <c r="K36" i="22"/>
  <c r="J36" i="22"/>
  <c r="I36" i="22"/>
  <c r="H36" i="22"/>
  <c r="G36" i="22"/>
  <c r="F36" i="22"/>
  <c r="E36" i="22"/>
  <c r="D36" i="22"/>
  <c r="P35" i="22"/>
  <c r="O35" i="22"/>
  <c r="N35" i="22"/>
  <c r="M35" i="22"/>
  <c r="L35" i="22"/>
  <c r="K35" i="22"/>
  <c r="J35" i="22"/>
  <c r="I35" i="22"/>
  <c r="H35" i="22"/>
  <c r="G35" i="22"/>
  <c r="F35" i="22"/>
  <c r="E35" i="22"/>
  <c r="D35" i="22"/>
  <c r="P34" i="22"/>
  <c r="O34" i="22"/>
  <c r="N34" i="22"/>
  <c r="M34" i="22"/>
  <c r="L34" i="22"/>
  <c r="K34" i="22"/>
  <c r="J34" i="22"/>
  <c r="I34" i="22"/>
  <c r="H34" i="22"/>
  <c r="G34" i="22"/>
  <c r="F34" i="22"/>
  <c r="E34" i="22"/>
  <c r="D34" i="22"/>
  <c r="P33" i="22"/>
  <c r="O33" i="22"/>
  <c r="N33" i="22"/>
  <c r="M33" i="22"/>
  <c r="L33" i="22"/>
  <c r="K33" i="22"/>
  <c r="J33" i="22"/>
  <c r="I33" i="22"/>
  <c r="H33" i="22"/>
  <c r="G33" i="22"/>
  <c r="F33" i="22"/>
  <c r="E33" i="22"/>
  <c r="D33" i="22"/>
  <c r="P32" i="22"/>
  <c r="O32" i="22"/>
  <c r="N32" i="22"/>
  <c r="M32" i="22"/>
  <c r="L32" i="22"/>
  <c r="K32" i="22"/>
  <c r="J32" i="22"/>
  <c r="I32" i="22"/>
  <c r="H32" i="22"/>
  <c r="G32" i="22"/>
  <c r="F32" i="22"/>
  <c r="E32" i="22"/>
  <c r="D32" i="22"/>
  <c r="P31" i="22"/>
  <c r="O31" i="22"/>
  <c r="N31" i="22"/>
  <c r="M31" i="22"/>
  <c r="L31" i="22"/>
  <c r="K31" i="22"/>
  <c r="J31" i="22"/>
  <c r="I31" i="22"/>
  <c r="H31" i="22"/>
  <c r="G31" i="22"/>
  <c r="F31" i="22"/>
  <c r="E31" i="22"/>
  <c r="D31" i="22"/>
  <c r="P30" i="22"/>
  <c r="O30" i="22"/>
  <c r="N30" i="22"/>
  <c r="M30" i="22"/>
  <c r="L30" i="22"/>
  <c r="K30" i="22"/>
  <c r="J30" i="22"/>
  <c r="I30" i="22"/>
  <c r="H30" i="22"/>
  <c r="G30" i="22"/>
  <c r="F30" i="22"/>
  <c r="E30" i="22"/>
  <c r="D30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9" i="22"/>
  <c r="P28" i="22"/>
  <c r="O28" i="22"/>
  <c r="N28" i="22"/>
  <c r="M28" i="22"/>
  <c r="L28" i="22"/>
  <c r="K28" i="22"/>
  <c r="J28" i="22"/>
  <c r="I28" i="22"/>
  <c r="H28" i="22"/>
  <c r="G28" i="22"/>
  <c r="F28" i="22"/>
  <c r="E28" i="22"/>
  <c r="D28" i="22"/>
  <c r="P27" i="22"/>
  <c r="O27" i="22"/>
  <c r="N27" i="22"/>
  <c r="M27" i="22"/>
  <c r="L27" i="22"/>
  <c r="K27" i="22"/>
  <c r="J27" i="22"/>
  <c r="I27" i="22"/>
  <c r="H27" i="22"/>
  <c r="G27" i="22"/>
  <c r="F27" i="22"/>
  <c r="E27" i="22"/>
  <c r="D27" i="22"/>
  <c r="P26" i="22"/>
  <c r="O26" i="22"/>
  <c r="N26" i="22"/>
  <c r="M26" i="22"/>
  <c r="L26" i="22"/>
  <c r="K26" i="22"/>
  <c r="J26" i="22"/>
  <c r="I26" i="22"/>
  <c r="H26" i="22"/>
  <c r="G26" i="22"/>
  <c r="F26" i="22"/>
  <c r="E26" i="22"/>
  <c r="D26" i="22"/>
  <c r="P25" i="22"/>
  <c r="O25" i="22"/>
  <c r="N25" i="22"/>
  <c r="M25" i="22"/>
  <c r="L25" i="22"/>
  <c r="K25" i="22"/>
  <c r="J25" i="22"/>
  <c r="I25" i="22"/>
  <c r="H25" i="22"/>
  <c r="G25" i="22"/>
  <c r="F25" i="22"/>
  <c r="E25" i="22"/>
  <c r="D25" i="22"/>
  <c r="P24" i="22"/>
  <c r="O24" i="22"/>
  <c r="N24" i="22"/>
  <c r="M24" i="22"/>
  <c r="L24" i="22"/>
  <c r="K24" i="22"/>
  <c r="J24" i="22"/>
  <c r="I24" i="22"/>
  <c r="H24" i="22"/>
  <c r="G24" i="22"/>
  <c r="F24" i="22"/>
  <c r="E24" i="22"/>
  <c r="D24" i="22"/>
  <c r="P23" i="22"/>
  <c r="O23" i="22"/>
  <c r="N23" i="22"/>
  <c r="M23" i="22"/>
  <c r="L23" i="22"/>
  <c r="K23" i="22"/>
  <c r="J23" i="22"/>
  <c r="I23" i="22"/>
  <c r="H23" i="22"/>
  <c r="G23" i="22"/>
  <c r="F23" i="22"/>
  <c r="E23" i="22"/>
  <c r="D23" i="22"/>
  <c r="P22" i="22"/>
  <c r="O22" i="22"/>
  <c r="N22" i="22"/>
  <c r="M22" i="22"/>
  <c r="L22" i="22"/>
  <c r="K22" i="22"/>
  <c r="J22" i="22"/>
  <c r="I22" i="22"/>
  <c r="H22" i="22"/>
  <c r="G22" i="22"/>
  <c r="F22" i="22"/>
  <c r="E22" i="22"/>
  <c r="D22" i="22"/>
  <c r="P21" i="22"/>
  <c r="O21" i="22"/>
  <c r="N21" i="22"/>
  <c r="M21" i="22"/>
  <c r="L21" i="22"/>
  <c r="K21" i="22"/>
  <c r="J21" i="22"/>
  <c r="I21" i="22"/>
  <c r="H21" i="22"/>
  <c r="G21" i="22"/>
  <c r="F21" i="22"/>
  <c r="E21" i="22"/>
  <c r="D21" i="22"/>
  <c r="P20" i="22"/>
  <c r="O20" i="22"/>
  <c r="N20" i="22"/>
  <c r="M20" i="22"/>
  <c r="L20" i="22"/>
  <c r="K20" i="22"/>
  <c r="J20" i="22"/>
  <c r="I20" i="22"/>
  <c r="H20" i="22"/>
  <c r="G20" i="22"/>
  <c r="F20" i="22"/>
  <c r="E20" i="22"/>
  <c r="D20" i="22"/>
  <c r="P19" i="22"/>
  <c r="O19" i="22"/>
  <c r="N19" i="22"/>
  <c r="M19" i="22"/>
  <c r="L19" i="22"/>
  <c r="K19" i="22"/>
  <c r="J19" i="22"/>
  <c r="I19" i="22"/>
  <c r="H19" i="22"/>
  <c r="G19" i="22"/>
  <c r="F19" i="22"/>
  <c r="E19" i="22"/>
  <c r="D19" i="22"/>
  <c r="P18" i="22"/>
  <c r="O18" i="22"/>
  <c r="N18" i="22"/>
  <c r="M18" i="22"/>
  <c r="L18" i="22"/>
  <c r="K18" i="22"/>
  <c r="J18" i="22"/>
  <c r="I18" i="22"/>
  <c r="H18" i="22"/>
  <c r="G18" i="22"/>
  <c r="F18" i="22"/>
  <c r="E18" i="22"/>
  <c r="D18" i="22"/>
  <c r="P17" i="22"/>
  <c r="O17" i="22"/>
  <c r="N17" i="22"/>
  <c r="M17" i="22"/>
  <c r="L17" i="22"/>
  <c r="K17" i="22"/>
  <c r="J17" i="22"/>
  <c r="I17" i="22"/>
  <c r="H17" i="22"/>
  <c r="G17" i="22"/>
  <c r="F17" i="22"/>
  <c r="E17" i="22"/>
  <c r="D17" i="22"/>
  <c r="P16" i="22"/>
  <c r="O16" i="22"/>
  <c r="N16" i="22"/>
  <c r="M16" i="22"/>
  <c r="L16" i="22"/>
  <c r="K16" i="22"/>
  <c r="J16" i="22"/>
  <c r="I16" i="22"/>
  <c r="H16" i="22"/>
  <c r="G16" i="22"/>
  <c r="F16" i="22"/>
  <c r="E16" i="22"/>
  <c r="D16" i="22"/>
  <c r="P15" i="22"/>
  <c r="O15" i="22"/>
  <c r="N15" i="22"/>
  <c r="M15" i="22"/>
  <c r="L15" i="22"/>
  <c r="K15" i="22"/>
  <c r="J15" i="22"/>
  <c r="I15" i="22"/>
  <c r="H15" i="22"/>
  <c r="G15" i="22"/>
  <c r="F15" i="22"/>
  <c r="E15" i="22"/>
  <c r="D15" i="22"/>
  <c r="P14" i="22"/>
  <c r="O14" i="22"/>
  <c r="N14" i="22"/>
  <c r="M14" i="22"/>
  <c r="L14" i="22"/>
  <c r="K14" i="22"/>
  <c r="J14" i="22"/>
  <c r="I14" i="22"/>
  <c r="H14" i="22"/>
  <c r="G14" i="22"/>
  <c r="F14" i="22"/>
  <c r="E14" i="22"/>
  <c r="D14" i="22"/>
  <c r="P13" i="22"/>
  <c r="O13" i="22"/>
  <c r="N13" i="22"/>
  <c r="M13" i="22"/>
  <c r="L13" i="22"/>
  <c r="K13" i="22"/>
  <c r="J13" i="22"/>
  <c r="I13" i="22"/>
  <c r="H13" i="22"/>
  <c r="G13" i="22"/>
  <c r="F13" i="22"/>
  <c r="E13" i="22"/>
  <c r="D13" i="22"/>
  <c r="P12" i="22"/>
  <c r="O12" i="22"/>
  <c r="N12" i="22"/>
  <c r="M12" i="22"/>
  <c r="L12" i="22"/>
  <c r="K12" i="22"/>
  <c r="J12" i="22"/>
  <c r="I12" i="22"/>
  <c r="H12" i="22"/>
  <c r="G12" i="22"/>
  <c r="F12" i="22"/>
  <c r="E12" i="22"/>
  <c r="D12" i="22"/>
  <c r="P11" i="22"/>
  <c r="O11" i="22"/>
  <c r="N11" i="22"/>
  <c r="M11" i="22"/>
  <c r="L11" i="22"/>
  <c r="K11" i="22"/>
  <c r="J11" i="22"/>
  <c r="I11" i="22"/>
  <c r="H11" i="22"/>
  <c r="G11" i="22"/>
  <c r="F11" i="22"/>
  <c r="E11" i="22"/>
  <c r="D11" i="22"/>
  <c r="P10" i="22"/>
  <c r="O10" i="22"/>
  <c r="N10" i="22"/>
  <c r="M10" i="22"/>
  <c r="L10" i="22"/>
  <c r="K10" i="22"/>
  <c r="J10" i="22"/>
  <c r="I10" i="22"/>
  <c r="H10" i="22"/>
  <c r="G10" i="22"/>
  <c r="F10" i="22"/>
  <c r="E10" i="22"/>
  <c r="D10" i="22"/>
  <c r="P9" i="22"/>
  <c r="O9" i="22"/>
  <c r="N9" i="22"/>
  <c r="M9" i="22"/>
  <c r="L9" i="22"/>
  <c r="K9" i="22"/>
  <c r="J9" i="22"/>
  <c r="I9" i="22"/>
  <c r="H9" i="22"/>
  <c r="G9" i="22"/>
  <c r="F9" i="22"/>
  <c r="E9" i="22"/>
  <c r="D9" i="22"/>
  <c r="D8" i="22"/>
  <c r="P7" i="22"/>
  <c r="O7" i="22"/>
  <c r="N7" i="22"/>
  <c r="M7" i="22"/>
  <c r="L7" i="22"/>
  <c r="K7" i="22"/>
  <c r="J7" i="22"/>
  <c r="I7" i="22"/>
  <c r="H7" i="22"/>
  <c r="G7" i="22"/>
  <c r="F7" i="22"/>
  <c r="E7" i="22"/>
  <c r="D7" i="22"/>
  <c r="P6" i="22"/>
  <c r="O6" i="22"/>
  <c r="N6" i="22"/>
  <c r="M6" i="22"/>
  <c r="L6" i="22"/>
  <c r="K6" i="22"/>
  <c r="J6" i="22"/>
  <c r="I6" i="22"/>
  <c r="H6" i="22"/>
  <c r="G6" i="22"/>
  <c r="F6" i="22"/>
  <c r="E6" i="22"/>
  <c r="D6" i="22"/>
  <c r="P5" i="22"/>
  <c r="O5" i="22"/>
  <c r="N5" i="22"/>
  <c r="M5" i="22"/>
  <c r="L5" i="22"/>
  <c r="K5" i="22"/>
  <c r="J5" i="22"/>
  <c r="I5" i="22"/>
  <c r="H5" i="22"/>
  <c r="G5" i="22"/>
  <c r="F5" i="22"/>
  <c r="E5" i="22"/>
  <c r="D5" i="22"/>
  <c r="P4" i="22"/>
  <c r="O4" i="22"/>
  <c r="N4" i="22"/>
  <c r="M4" i="22"/>
  <c r="L4" i="22"/>
  <c r="K4" i="22"/>
  <c r="J4" i="22"/>
  <c r="I4" i="22"/>
  <c r="H4" i="22"/>
  <c r="G4" i="22"/>
  <c r="F4" i="22"/>
  <c r="E4" i="22"/>
  <c r="D4" i="22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6" i="21"/>
  <c r="C15" i="21"/>
  <c r="C14" i="21"/>
  <c r="C13" i="21"/>
  <c r="C12" i="21"/>
  <c r="C11" i="21"/>
  <c r="AD56" i="19"/>
  <c r="AC56" i="19"/>
  <c r="AB56" i="19"/>
  <c r="AA56" i="19"/>
  <c r="Z56" i="19"/>
  <c r="Y56" i="19"/>
  <c r="X56" i="19"/>
  <c r="W56" i="19"/>
  <c r="V56" i="19"/>
  <c r="U56" i="19"/>
  <c r="T56" i="19"/>
  <c r="S56" i="19"/>
  <c r="Q56" i="19"/>
  <c r="P56" i="19"/>
  <c r="O56" i="19"/>
  <c r="AD55" i="19"/>
  <c r="AC55" i="19"/>
  <c r="AB55" i="19"/>
  <c r="AA55" i="19"/>
  <c r="Z55" i="19"/>
  <c r="Y55" i="19"/>
  <c r="X55" i="19"/>
  <c r="W55" i="19"/>
  <c r="V55" i="19"/>
  <c r="U55" i="19"/>
  <c r="T55" i="19"/>
  <c r="S55" i="19"/>
  <c r="Q55" i="19"/>
  <c r="P55" i="19"/>
  <c r="O55" i="19"/>
  <c r="AD54" i="19"/>
  <c r="AC54" i="19"/>
  <c r="AB54" i="19"/>
  <c r="AA54" i="19"/>
  <c r="Z54" i="19"/>
  <c r="Y54" i="19"/>
  <c r="X54" i="19"/>
  <c r="W54" i="19"/>
  <c r="V54" i="19"/>
  <c r="U54" i="19"/>
  <c r="T54" i="19"/>
  <c r="S54" i="19"/>
  <c r="Q54" i="19"/>
  <c r="P54" i="19"/>
  <c r="O54" i="19"/>
  <c r="AD53" i="19"/>
  <c r="AC53" i="19"/>
  <c r="AB53" i="19"/>
  <c r="AA53" i="19"/>
  <c r="Z53" i="19"/>
  <c r="Y53" i="19"/>
  <c r="X53" i="19"/>
  <c r="W53" i="19"/>
  <c r="V53" i="19"/>
  <c r="U53" i="19"/>
  <c r="T53" i="19"/>
  <c r="S53" i="19"/>
  <c r="Q53" i="19"/>
  <c r="P53" i="19"/>
  <c r="O53" i="19"/>
  <c r="AD52" i="19"/>
  <c r="AC52" i="19"/>
  <c r="AB52" i="19"/>
  <c r="AA52" i="19"/>
  <c r="Z52" i="19"/>
  <c r="Y52" i="19"/>
  <c r="X52" i="19"/>
  <c r="W52" i="19"/>
  <c r="V52" i="19"/>
  <c r="U52" i="19"/>
  <c r="T52" i="19"/>
  <c r="S52" i="19"/>
  <c r="Q52" i="19"/>
  <c r="P52" i="19"/>
  <c r="O52" i="19"/>
  <c r="AD51" i="19"/>
  <c r="AC51" i="19"/>
  <c r="AB51" i="19"/>
  <c r="AA51" i="19"/>
  <c r="Z51" i="19"/>
  <c r="Y51" i="19"/>
  <c r="X51" i="19"/>
  <c r="W51" i="19"/>
  <c r="V51" i="19"/>
  <c r="U51" i="19"/>
  <c r="T51" i="19"/>
  <c r="S51" i="19"/>
  <c r="Q51" i="19"/>
  <c r="P51" i="19"/>
  <c r="O51" i="19"/>
  <c r="AD50" i="19"/>
  <c r="AC50" i="19"/>
  <c r="AB50" i="19"/>
  <c r="AA50" i="19"/>
  <c r="Z50" i="19"/>
  <c r="Y50" i="19"/>
  <c r="X50" i="19"/>
  <c r="W50" i="19"/>
  <c r="V50" i="19"/>
  <c r="U50" i="19"/>
  <c r="T50" i="19"/>
  <c r="S50" i="19"/>
  <c r="Q50" i="19"/>
  <c r="P50" i="19"/>
  <c r="O50" i="19"/>
  <c r="AD49" i="19"/>
  <c r="AC49" i="19"/>
  <c r="AB49" i="19"/>
  <c r="AA49" i="19"/>
  <c r="Z49" i="19"/>
  <c r="Y49" i="19"/>
  <c r="X49" i="19"/>
  <c r="W49" i="19"/>
  <c r="V49" i="19"/>
  <c r="U49" i="19"/>
  <c r="T49" i="19"/>
  <c r="S49" i="19"/>
  <c r="Q49" i="19"/>
  <c r="P49" i="19"/>
  <c r="O49" i="19"/>
  <c r="AD48" i="19"/>
  <c r="AC48" i="19"/>
  <c r="AB48" i="19"/>
  <c r="AA48" i="19"/>
  <c r="Z48" i="19"/>
  <c r="Y48" i="19"/>
  <c r="X48" i="19"/>
  <c r="W48" i="19"/>
  <c r="V48" i="19"/>
  <c r="U48" i="19"/>
  <c r="T48" i="19"/>
  <c r="S48" i="19"/>
  <c r="Q48" i="19"/>
  <c r="P48" i="19"/>
  <c r="O48" i="19"/>
  <c r="AD47" i="19"/>
  <c r="AC47" i="19"/>
  <c r="AB47" i="19"/>
  <c r="AA47" i="19"/>
  <c r="Z47" i="19"/>
  <c r="Y47" i="19"/>
  <c r="X47" i="19"/>
  <c r="W47" i="19"/>
  <c r="V47" i="19"/>
  <c r="U47" i="19"/>
  <c r="T47" i="19"/>
  <c r="S47" i="19"/>
  <c r="Q47" i="19"/>
  <c r="P47" i="19"/>
  <c r="O47" i="19"/>
  <c r="AD46" i="19"/>
  <c r="AC46" i="19"/>
  <c r="AB46" i="19"/>
  <c r="AA46" i="19"/>
  <c r="Z46" i="19"/>
  <c r="Y46" i="19"/>
  <c r="X46" i="19"/>
  <c r="W46" i="19"/>
  <c r="V46" i="19"/>
  <c r="U46" i="19"/>
  <c r="T46" i="19"/>
  <c r="S46" i="19"/>
  <c r="Q46" i="19"/>
  <c r="P46" i="19"/>
  <c r="O46" i="19"/>
  <c r="AD45" i="19"/>
  <c r="AC45" i="19"/>
  <c r="AB45" i="19"/>
  <c r="AA45" i="19"/>
  <c r="Z45" i="19"/>
  <c r="Y45" i="19"/>
  <c r="X45" i="19"/>
  <c r="W45" i="19"/>
  <c r="V45" i="19"/>
  <c r="U45" i="19"/>
  <c r="T45" i="19"/>
  <c r="S45" i="19"/>
  <c r="Q45" i="19"/>
  <c r="P45" i="19"/>
  <c r="O45" i="19"/>
  <c r="AD44" i="19"/>
  <c r="AC44" i="19"/>
  <c r="AB44" i="19"/>
  <c r="AA44" i="19"/>
  <c r="Z44" i="19"/>
  <c r="Y44" i="19"/>
  <c r="X44" i="19"/>
  <c r="W44" i="19"/>
  <c r="V44" i="19"/>
  <c r="U44" i="19"/>
  <c r="T44" i="19"/>
  <c r="S44" i="19"/>
  <c r="Q44" i="19"/>
  <c r="P44" i="19"/>
  <c r="O44" i="19"/>
  <c r="AD43" i="19"/>
  <c r="AC43" i="19"/>
  <c r="AB43" i="19"/>
  <c r="AA43" i="19"/>
  <c r="Z43" i="19"/>
  <c r="Y43" i="19"/>
  <c r="X43" i="19"/>
  <c r="W43" i="19"/>
  <c r="V43" i="19"/>
  <c r="U43" i="19"/>
  <c r="T43" i="19"/>
  <c r="S43" i="19"/>
  <c r="Q43" i="19"/>
  <c r="P43" i="19"/>
  <c r="O43" i="19"/>
  <c r="AD42" i="19"/>
  <c r="AC42" i="19"/>
  <c r="AB42" i="19"/>
  <c r="AA42" i="19"/>
  <c r="Z42" i="19"/>
  <c r="Y42" i="19"/>
  <c r="X42" i="19"/>
  <c r="W42" i="19"/>
  <c r="V42" i="19"/>
  <c r="U42" i="19"/>
  <c r="T42" i="19"/>
  <c r="S42" i="19"/>
  <c r="Q42" i="19"/>
  <c r="P42" i="19"/>
  <c r="O42" i="19"/>
  <c r="AD41" i="19"/>
  <c r="AC41" i="19"/>
  <c r="AB41" i="19"/>
  <c r="AA41" i="19"/>
  <c r="Z41" i="19"/>
  <c r="Y41" i="19"/>
  <c r="X41" i="19"/>
  <c r="W41" i="19"/>
  <c r="V41" i="19"/>
  <c r="U41" i="19"/>
  <c r="T41" i="19"/>
  <c r="S41" i="19"/>
  <c r="Q41" i="19"/>
  <c r="P41" i="19"/>
  <c r="O41" i="19"/>
  <c r="AD39" i="19"/>
  <c r="AC39" i="19"/>
  <c r="AB39" i="19"/>
  <c r="AA39" i="19"/>
  <c r="Z39" i="19"/>
  <c r="Y39" i="19"/>
  <c r="X39" i="19"/>
  <c r="W39" i="19"/>
  <c r="V39" i="19"/>
  <c r="U39" i="19"/>
  <c r="T39" i="19"/>
  <c r="S39" i="19"/>
  <c r="Q39" i="19"/>
  <c r="P39" i="19"/>
  <c r="O39" i="19"/>
  <c r="AD38" i="19"/>
  <c r="AC38" i="19"/>
  <c r="AB38" i="19"/>
  <c r="AA38" i="19"/>
  <c r="Z38" i="19"/>
  <c r="Y38" i="19"/>
  <c r="X38" i="19"/>
  <c r="W38" i="19"/>
  <c r="V38" i="19"/>
  <c r="U38" i="19"/>
  <c r="T38" i="19"/>
  <c r="S38" i="19"/>
  <c r="Q38" i="19"/>
  <c r="P38" i="19"/>
  <c r="O38" i="19"/>
  <c r="AD37" i="19"/>
  <c r="AC37" i="19"/>
  <c r="AB37" i="19"/>
  <c r="AA37" i="19"/>
  <c r="Z37" i="19"/>
  <c r="Y37" i="19"/>
  <c r="X37" i="19"/>
  <c r="W37" i="19"/>
  <c r="V37" i="19"/>
  <c r="U37" i="19"/>
  <c r="T37" i="19"/>
  <c r="S37" i="19"/>
  <c r="Q37" i="19"/>
  <c r="P37" i="19"/>
  <c r="O37" i="19"/>
  <c r="AD36" i="19"/>
  <c r="AC36" i="19"/>
  <c r="AB36" i="19"/>
  <c r="AA36" i="19"/>
  <c r="Z36" i="19"/>
  <c r="Y36" i="19"/>
  <c r="X36" i="19"/>
  <c r="W36" i="19"/>
  <c r="V36" i="19"/>
  <c r="U36" i="19"/>
  <c r="T36" i="19"/>
  <c r="S36" i="19"/>
  <c r="Q36" i="19"/>
  <c r="P36" i="19"/>
  <c r="O36" i="19"/>
  <c r="AD35" i="19"/>
  <c r="AC35" i="19"/>
  <c r="AB35" i="19"/>
  <c r="AA35" i="19"/>
  <c r="Z35" i="19"/>
  <c r="Y35" i="19"/>
  <c r="X35" i="19"/>
  <c r="W35" i="19"/>
  <c r="V35" i="19"/>
  <c r="U35" i="19"/>
  <c r="T35" i="19"/>
  <c r="S35" i="19"/>
  <c r="Q35" i="19"/>
  <c r="P35" i="19"/>
  <c r="O35" i="19"/>
  <c r="AD34" i="19"/>
  <c r="AC34" i="19"/>
  <c r="AB34" i="19"/>
  <c r="AA34" i="19"/>
  <c r="Z34" i="19"/>
  <c r="Y34" i="19"/>
  <c r="X34" i="19"/>
  <c r="W34" i="19"/>
  <c r="V34" i="19"/>
  <c r="U34" i="19"/>
  <c r="T34" i="19"/>
  <c r="S34" i="19"/>
  <c r="Q34" i="19"/>
  <c r="P34" i="19"/>
  <c r="O34" i="19"/>
  <c r="AD33" i="19"/>
  <c r="AC33" i="19"/>
  <c r="AB33" i="19"/>
  <c r="AA33" i="19"/>
  <c r="Z33" i="19"/>
  <c r="Y33" i="19"/>
  <c r="X33" i="19"/>
  <c r="W33" i="19"/>
  <c r="V33" i="19"/>
  <c r="U33" i="19"/>
  <c r="T33" i="19"/>
  <c r="S33" i="19"/>
  <c r="Q33" i="19"/>
  <c r="P33" i="19"/>
  <c r="O33" i="19"/>
  <c r="AD32" i="19"/>
  <c r="AC32" i="19"/>
  <c r="AB32" i="19"/>
  <c r="AA32" i="19"/>
  <c r="Z32" i="19"/>
  <c r="Y32" i="19"/>
  <c r="X32" i="19"/>
  <c r="W32" i="19"/>
  <c r="V32" i="19"/>
  <c r="U32" i="19"/>
  <c r="T32" i="19"/>
  <c r="S32" i="19"/>
  <c r="Q32" i="19"/>
  <c r="P32" i="19"/>
  <c r="O32" i="19"/>
  <c r="AD31" i="19"/>
  <c r="AC31" i="19"/>
  <c r="AB31" i="19"/>
  <c r="AA31" i="19"/>
  <c r="Z31" i="19"/>
  <c r="Y31" i="19"/>
  <c r="X31" i="19"/>
  <c r="W31" i="19"/>
  <c r="V31" i="19"/>
  <c r="U31" i="19"/>
  <c r="T31" i="19"/>
  <c r="S31" i="19"/>
  <c r="Q31" i="19"/>
  <c r="P31" i="19"/>
  <c r="O31" i="19"/>
  <c r="AD30" i="19"/>
  <c r="AC30" i="19"/>
  <c r="AB30" i="19"/>
  <c r="AA30" i="19"/>
  <c r="Z30" i="19"/>
  <c r="Y30" i="19"/>
  <c r="X30" i="19"/>
  <c r="W30" i="19"/>
  <c r="V30" i="19"/>
  <c r="U30" i="19"/>
  <c r="T30" i="19"/>
  <c r="S30" i="19"/>
  <c r="Q30" i="19"/>
  <c r="P30" i="19"/>
  <c r="O30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Q29" i="19"/>
  <c r="P29" i="19"/>
  <c r="O29" i="19"/>
  <c r="AD28" i="19"/>
  <c r="AC28" i="19"/>
  <c r="AB28" i="19"/>
  <c r="AA28" i="19"/>
  <c r="Z28" i="19"/>
  <c r="Y28" i="19"/>
  <c r="X28" i="19"/>
  <c r="W28" i="19"/>
  <c r="V28" i="19"/>
  <c r="U28" i="19"/>
  <c r="T28" i="19"/>
  <c r="S28" i="19"/>
  <c r="Q28" i="19"/>
  <c r="P28" i="19"/>
  <c r="O28" i="19"/>
  <c r="AD27" i="19"/>
  <c r="AC27" i="19"/>
  <c r="AB27" i="19"/>
  <c r="AA27" i="19"/>
  <c r="Z27" i="19"/>
  <c r="Y27" i="19"/>
  <c r="X27" i="19"/>
  <c r="W27" i="19"/>
  <c r="V27" i="19"/>
  <c r="U27" i="19"/>
  <c r="T27" i="19"/>
  <c r="S27" i="19"/>
  <c r="Q27" i="19"/>
  <c r="P27" i="19"/>
  <c r="O27" i="19"/>
  <c r="AD26" i="19"/>
  <c r="AC26" i="19"/>
  <c r="AB26" i="19"/>
  <c r="AA26" i="19"/>
  <c r="Z26" i="19"/>
  <c r="Y26" i="19"/>
  <c r="X26" i="19"/>
  <c r="W26" i="19"/>
  <c r="V26" i="19"/>
  <c r="U26" i="19"/>
  <c r="T26" i="19"/>
  <c r="S26" i="19"/>
  <c r="Q26" i="19"/>
  <c r="P26" i="19"/>
  <c r="O26" i="19"/>
  <c r="AD25" i="19"/>
  <c r="AC25" i="19"/>
  <c r="AB25" i="19"/>
  <c r="AA25" i="19"/>
  <c r="Z25" i="19"/>
  <c r="Y25" i="19"/>
  <c r="X25" i="19"/>
  <c r="W25" i="19"/>
  <c r="V25" i="19"/>
  <c r="U25" i="19"/>
  <c r="T25" i="19"/>
  <c r="S25" i="19"/>
  <c r="Q25" i="19"/>
  <c r="P25" i="19"/>
  <c r="O25" i="19"/>
  <c r="AD24" i="19"/>
  <c r="AC24" i="19"/>
  <c r="AB24" i="19"/>
  <c r="AA24" i="19"/>
  <c r="Z24" i="19"/>
  <c r="Y24" i="19"/>
  <c r="X24" i="19"/>
  <c r="W24" i="19"/>
  <c r="V24" i="19"/>
  <c r="U24" i="19"/>
  <c r="T24" i="19"/>
  <c r="S24" i="19"/>
  <c r="Q24" i="19"/>
  <c r="P24" i="19"/>
  <c r="O24" i="19"/>
  <c r="AD23" i="19"/>
  <c r="AC23" i="19"/>
  <c r="AB23" i="19"/>
  <c r="AA23" i="19"/>
  <c r="Z23" i="19"/>
  <c r="Y23" i="19"/>
  <c r="X23" i="19"/>
  <c r="W23" i="19"/>
  <c r="V23" i="19"/>
  <c r="U23" i="19"/>
  <c r="T23" i="19"/>
  <c r="S23" i="19"/>
  <c r="Q23" i="19"/>
  <c r="P23" i="19"/>
  <c r="O23" i="19"/>
  <c r="AD22" i="19"/>
  <c r="AC22" i="19"/>
  <c r="AB22" i="19"/>
  <c r="AA22" i="19"/>
  <c r="Z22" i="19"/>
  <c r="Y22" i="19"/>
  <c r="X22" i="19"/>
  <c r="W22" i="19"/>
  <c r="V22" i="19"/>
  <c r="U22" i="19"/>
  <c r="T22" i="19"/>
  <c r="S22" i="19"/>
  <c r="Q22" i="19"/>
  <c r="P22" i="19"/>
  <c r="O22" i="19"/>
  <c r="AD21" i="19"/>
  <c r="AC21" i="19"/>
  <c r="AB21" i="19"/>
  <c r="AA21" i="19"/>
  <c r="Z21" i="19"/>
  <c r="Y21" i="19"/>
  <c r="X21" i="19"/>
  <c r="W21" i="19"/>
  <c r="V21" i="19"/>
  <c r="U21" i="19"/>
  <c r="T21" i="19"/>
  <c r="S21" i="19"/>
  <c r="Q21" i="19"/>
  <c r="P21" i="19"/>
  <c r="O21" i="19"/>
  <c r="AD20" i="19"/>
  <c r="AC20" i="19"/>
  <c r="AB20" i="19"/>
  <c r="AA20" i="19"/>
  <c r="Z20" i="19"/>
  <c r="Y20" i="19"/>
  <c r="X20" i="19"/>
  <c r="W20" i="19"/>
  <c r="V20" i="19"/>
  <c r="U20" i="19"/>
  <c r="T20" i="19"/>
  <c r="S20" i="19"/>
  <c r="Q20" i="19"/>
  <c r="P20" i="19"/>
  <c r="O20" i="19"/>
  <c r="AD19" i="19"/>
  <c r="AC19" i="19"/>
  <c r="AB19" i="19"/>
  <c r="AA19" i="19"/>
  <c r="Z19" i="19"/>
  <c r="Y19" i="19"/>
  <c r="X19" i="19"/>
  <c r="W19" i="19"/>
  <c r="V19" i="19"/>
  <c r="U19" i="19"/>
  <c r="T19" i="19"/>
  <c r="S19" i="19"/>
  <c r="Q19" i="19"/>
  <c r="P19" i="19"/>
  <c r="O19" i="19"/>
  <c r="AD18" i="19"/>
  <c r="AC18" i="19"/>
  <c r="AB18" i="19"/>
  <c r="AA18" i="19"/>
  <c r="Z18" i="19"/>
  <c r="Y18" i="19"/>
  <c r="X18" i="19"/>
  <c r="W18" i="19"/>
  <c r="V18" i="19"/>
  <c r="U18" i="19"/>
  <c r="T18" i="19"/>
  <c r="S18" i="19"/>
  <c r="Q18" i="19"/>
  <c r="P18" i="19"/>
  <c r="O18" i="19"/>
  <c r="AD16" i="19"/>
  <c r="AC16" i="19"/>
  <c r="AB16" i="19"/>
  <c r="AA16" i="19"/>
  <c r="Z16" i="19"/>
  <c r="Y16" i="19"/>
  <c r="X16" i="19"/>
  <c r="W16" i="19"/>
  <c r="V16" i="19"/>
  <c r="U16" i="19"/>
  <c r="T16" i="19"/>
  <c r="S16" i="19"/>
  <c r="Q16" i="19"/>
  <c r="P16" i="19"/>
  <c r="O16" i="19"/>
  <c r="AD15" i="19"/>
  <c r="AC15" i="19"/>
  <c r="AB15" i="19"/>
  <c r="AA15" i="19"/>
  <c r="Z15" i="19"/>
  <c r="Y15" i="19"/>
  <c r="X15" i="19"/>
  <c r="W15" i="19"/>
  <c r="V15" i="19"/>
  <c r="U15" i="19"/>
  <c r="T15" i="19"/>
  <c r="S15" i="19"/>
  <c r="Q15" i="19"/>
  <c r="P15" i="19"/>
  <c r="O15" i="19"/>
  <c r="AD14" i="19"/>
  <c r="AC14" i="19"/>
  <c r="AB14" i="19"/>
  <c r="AA14" i="19"/>
  <c r="Z14" i="19"/>
  <c r="Y14" i="19"/>
  <c r="X14" i="19"/>
  <c r="W14" i="19"/>
  <c r="V14" i="19"/>
  <c r="U14" i="19"/>
  <c r="T14" i="19"/>
  <c r="S14" i="19"/>
  <c r="Q14" i="19"/>
  <c r="P14" i="19"/>
  <c r="O14" i="19"/>
  <c r="AD13" i="19"/>
  <c r="AC13" i="19"/>
  <c r="AB13" i="19"/>
  <c r="AA13" i="19"/>
  <c r="Z13" i="19"/>
  <c r="Y13" i="19"/>
  <c r="X13" i="19"/>
  <c r="W13" i="19"/>
  <c r="V13" i="19"/>
  <c r="U13" i="19"/>
  <c r="T13" i="19"/>
  <c r="S13" i="19"/>
  <c r="Q13" i="19"/>
  <c r="P13" i="19"/>
  <c r="O13" i="19"/>
  <c r="AD12" i="19"/>
  <c r="AC12" i="19"/>
  <c r="AB12" i="19"/>
  <c r="AA12" i="19"/>
  <c r="Z12" i="19"/>
  <c r="Y12" i="19"/>
  <c r="X12" i="19"/>
  <c r="W12" i="19"/>
  <c r="V12" i="19"/>
  <c r="U12" i="19"/>
  <c r="T12" i="19"/>
  <c r="S12" i="19"/>
  <c r="Q12" i="19"/>
  <c r="P12" i="19"/>
  <c r="O12" i="19"/>
  <c r="AD11" i="19"/>
  <c r="AC11" i="19"/>
  <c r="AB11" i="19"/>
  <c r="AA11" i="19"/>
  <c r="Z11" i="19"/>
  <c r="Y11" i="19"/>
  <c r="X11" i="19"/>
  <c r="W11" i="19"/>
  <c r="V11" i="19"/>
  <c r="U11" i="19"/>
  <c r="T11" i="19"/>
  <c r="S11" i="19"/>
  <c r="Q11" i="19"/>
  <c r="P11" i="19"/>
  <c r="O11" i="19"/>
  <c r="AD10" i="19"/>
  <c r="AC10" i="19"/>
  <c r="AB10" i="19"/>
  <c r="AA10" i="19"/>
  <c r="Z10" i="19"/>
  <c r="Y10" i="19"/>
  <c r="X10" i="19"/>
  <c r="W10" i="19"/>
  <c r="V10" i="19"/>
  <c r="U10" i="19"/>
  <c r="T10" i="19"/>
  <c r="S10" i="19"/>
  <c r="Q10" i="19"/>
  <c r="P10" i="19"/>
  <c r="O10" i="19"/>
  <c r="AD9" i="19"/>
  <c r="AC9" i="19"/>
  <c r="AB9" i="19"/>
  <c r="AA9" i="19"/>
  <c r="Z9" i="19"/>
  <c r="Y9" i="19"/>
  <c r="X9" i="19"/>
  <c r="W9" i="19"/>
  <c r="V9" i="19"/>
  <c r="U9" i="19"/>
  <c r="T9" i="19"/>
  <c r="S9" i="19"/>
  <c r="Q9" i="19"/>
  <c r="P9" i="19"/>
  <c r="O9" i="19"/>
  <c r="AD8" i="19"/>
  <c r="AC8" i="19"/>
  <c r="AB8" i="19"/>
  <c r="AA8" i="19"/>
  <c r="Z8" i="19"/>
  <c r="Y8" i="19"/>
  <c r="X8" i="19"/>
  <c r="W8" i="19"/>
  <c r="V8" i="19"/>
  <c r="U8" i="19"/>
  <c r="T8" i="19"/>
  <c r="S8" i="19"/>
  <c r="Q8" i="19"/>
  <c r="P8" i="19"/>
  <c r="O8" i="19"/>
  <c r="AD7" i="19"/>
  <c r="AC7" i="19"/>
  <c r="AB7" i="19"/>
  <c r="AA7" i="19"/>
  <c r="Z7" i="19"/>
  <c r="Y7" i="19"/>
  <c r="X7" i="19"/>
  <c r="W7" i="19"/>
  <c r="V7" i="19"/>
  <c r="U7" i="19"/>
  <c r="T7" i="19"/>
  <c r="S7" i="19"/>
  <c r="Q7" i="19"/>
  <c r="P7" i="19"/>
  <c r="O7" i="19"/>
  <c r="AD6" i="19"/>
  <c r="AC6" i="19"/>
  <c r="AB6" i="19"/>
  <c r="AA6" i="19"/>
  <c r="Z6" i="19"/>
  <c r="Y6" i="19"/>
  <c r="X6" i="19"/>
  <c r="W6" i="19"/>
  <c r="V6" i="19"/>
  <c r="U6" i="19"/>
  <c r="T6" i="19"/>
  <c r="S6" i="19"/>
  <c r="Q6" i="19"/>
  <c r="P6" i="19"/>
  <c r="O6" i="19"/>
  <c r="AD5" i="19"/>
  <c r="AC5" i="19"/>
  <c r="AB5" i="19"/>
  <c r="AA5" i="19"/>
  <c r="Z5" i="19"/>
  <c r="Y5" i="19"/>
  <c r="X5" i="19"/>
  <c r="W5" i="19"/>
  <c r="V5" i="19"/>
  <c r="U5" i="19"/>
  <c r="T5" i="19"/>
  <c r="S5" i="19"/>
  <c r="Q5" i="19"/>
  <c r="P5" i="19"/>
  <c r="O5" i="19"/>
  <c r="AD3" i="19"/>
  <c r="AC3" i="19"/>
  <c r="AB3" i="19"/>
  <c r="AA3" i="19"/>
  <c r="Z3" i="19"/>
  <c r="Y3" i="19"/>
  <c r="X3" i="19"/>
  <c r="W3" i="19"/>
  <c r="V3" i="19"/>
  <c r="U3" i="19"/>
  <c r="T3" i="19"/>
  <c r="S3" i="19"/>
  <c r="W2" i="19"/>
  <c r="T2" i="19"/>
  <c r="W1" i="19"/>
  <c r="T1" i="19"/>
  <c r="AD56" i="18"/>
  <c r="AC56" i="18"/>
  <c r="AB56" i="18"/>
  <c r="AA56" i="18"/>
  <c r="Z56" i="18"/>
  <c r="Y56" i="18"/>
  <c r="X56" i="18"/>
  <c r="W56" i="18"/>
  <c r="V56" i="18"/>
  <c r="U56" i="18"/>
  <c r="T56" i="18"/>
  <c r="S56" i="18"/>
  <c r="Q56" i="18"/>
  <c r="P56" i="18"/>
  <c r="O56" i="18"/>
  <c r="AD55" i="18"/>
  <c r="AC55" i="18"/>
  <c r="AB55" i="18"/>
  <c r="AA55" i="18"/>
  <c r="Z55" i="18"/>
  <c r="Y55" i="18"/>
  <c r="X55" i="18"/>
  <c r="W55" i="18"/>
  <c r="V55" i="18"/>
  <c r="U55" i="18"/>
  <c r="T55" i="18"/>
  <c r="S55" i="18"/>
  <c r="Q55" i="18"/>
  <c r="P55" i="18"/>
  <c r="O55" i="18"/>
  <c r="AD54" i="18"/>
  <c r="AC54" i="18"/>
  <c r="AB54" i="18"/>
  <c r="AA54" i="18"/>
  <c r="Z54" i="18"/>
  <c r="Y54" i="18"/>
  <c r="X54" i="18"/>
  <c r="W54" i="18"/>
  <c r="V54" i="18"/>
  <c r="U54" i="18"/>
  <c r="T54" i="18"/>
  <c r="S54" i="18"/>
  <c r="Q54" i="18"/>
  <c r="P54" i="18"/>
  <c r="O54" i="18"/>
  <c r="AD53" i="18"/>
  <c r="AC53" i="18"/>
  <c r="AB53" i="18"/>
  <c r="AA53" i="18"/>
  <c r="Z53" i="18"/>
  <c r="Y53" i="18"/>
  <c r="X53" i="18"/>
  <c r="W53" i="18"/>
  <c r="V53" i="18"/>
  <c r="U53" i="18"/>
  <c r="T53" i="18"/>
  <c r="S53" i="18"/>
  <c r="Q53" i="18"/>
  <c r="P53" i="18"/>
  <c r="O53" i="18"/>
  <c r="AD52" i="18"/>
  <c r="AC52" i="18"/>
  <c r="AB52" i="18"/>
  <c r="AA52" i="18"/>
  <c r="Z52" i="18"/>
  <c r="Y52" i="18"/>
  <c r="X52" i="18"/>
  <c r="W52" i="18"/>
  <c r="V52" i="18"/>
  <c r="U52" i="18"/>
  <c r="T52" i="18"/>
  <c r="S52" i="18"/>
  <c r="Q52" i="18"/>
  <c r="P52" i="18"/>
  <c r="O52" i="18"/>
  <c r="AD51" i="18"/>
  <c r="AC51" i="18"/>
  <c r="AB51" i="18"/>
  <c r="AA51" i="18"/>
  <c r="Z51" i="18"/>
  <c r="Y51" i="18"/>
  <c r="X51" i="18"/>
  <c r="W51" i="18"/>
  <c r="V51" i="18"/>
  <c r="U51" i="18"/>
  <c r="T51" i="18"/>
  <c r="S51" i="18"/>
  <c r="Q51" i="18"/>
  <c r="P51" i="18"/>
  <c r="O51" i="18"/>
  <c r="AD50" i="18"/>
  <c r="AC50" i="18"/>
  <c r="AB50" i="18"/>
  <c r="AA50" i="18"/>
  <c r="Z50" i="18"/>
  <c r="Y50" i="18"/>
  <c r="X50" i="18"/>
  <c r="W50" i="18"/>
  <c r="V50" i="18"/>
  <c r="U50" i="18"/>
  <c r="T50" i="18"/>
  <c r="S50" i="18"/>
  <c r="Q50" i="18"/>
  <c r="P50" i="18"/>
  <c r="O50" i="18"/>
  <c r="AD49" i="18"/>
  <c r="AC49" i="18"/>
  <c r="AB49" i="18"/>
  <c r="AA49" i="18"/>
  <c r="Z49" i="18"/>
  <c r="Y49" i="18"/>
  <c r="X49" i="18"/>
  <c r="W49" i="18"/>
  <c r="V49" i="18"/>
  <c r="U49" i="18"/>
  <c r="T49" i="18"/>
  <c r="S49" i="18"/>
  <c r="Q49" i="18"/>
  <c r="P49" i="18"/>
  <c r="O49" i="18"/>
  <c r="AD48" i="18"/>
  <c r="AC48" i="18"/>
  <c r="AB48" i="18"/>
  <c r="AA48" i="18"/>
  <c r="Z48" i="18"/>
  <c r="Y48" i="18"/>
  <c r="X48" i="18"/>
  <c r="W48" i="18"/>
  <c r="V48" i="18"/>
  <c r="U48" i="18"/>
  <c r="T48" i="18"/>
  <c r="S48" i="18"/>
  <c r="Q48" i="18"/>
  <c r="P48" i="18"/>
  <c r="O48" i="18"/>
  <c r="AD47" i="18"/>
  <c r="AC47" i="18"/>
  <c r="AB47" i="18"/>
  <c r="AA47" i="18"/>
  <c r="Z47" i="18"/>
  <c r="Y47" i="18"/>
  <c r="X47" i="18"/>
  <c r="W47" i="18"/>
  <c r="V47" i="18"/>
  <c r="U47" i="18"/>
  <c r="T47" i="18"/>
  <c r="S47" i="18"/>
  <c r="Q47" i="18"/>
  <c r="P47" i="18"/>
  <c r="O47" i="18"/>
  <c r="AD46" i="18"/>
  <c r="AC46" i="18"/>
  <c r="AB46" i="18"/>
  <c r="AA46" i="18"/>
  <c r="Z46" i="18"/>
  <c r="Y46" i="18"/>
  <c r="X46" i="18"/>
  <c r="W46" i="18"/>
  <c r="V46" i="18"/>
  <c r="U46" i="18"/>
  <c r="T46" i="18"/>
  <c r="S46" i="18"/>
  <c r="Q46" i="18"/>
  <c r="P46" i="18"/>
  <c r="O46" i="18"/>
  <c r="AD45" i="18"/>
  <c r="AC45" i="18"/>
  <c r="AB45" i="18"/>
  <c r="AA45" i="18"/>
  <c r="Z45" i="18"/>
  <c r="Y45" i="18"/>
  <c r="X45" i="18"/>
  <c r="W45" i="18"/>
  <c r="V45" i="18"/>
  <c r="U45" i="18"/>
  <c r="T45" i="18"/>
  <c r="S45" i="18"/>
  <c r="Q45" i="18"/>
  <c r="P45" i="18"/>
  <c r="O45" i="18"/>
  <c r="AD44" i="18"/>
  <c r="AC44" i="18"/>
  <c r="AB44" i="18"/>
  <c r="AA44" i="18"/>
  <c r="Z44" i="18"/>
  <c r="Y44" i="18"/>
  <c r="X44" i="18"/>
  <c r="W44" i="18"/>
  <c r="V44" i="18"/>
  <c r="U44" i="18"/>
  <c r="T44" i="18"/>
  <c r="S44" i="18"/>
  <c r="Q44" i="18"/>
  <c r="P44" i="18"/>
  <c r="O44" i="18"/>
  <c r="AD43" i="18"/>
  <c r="AC43" i="18"/>
  <c r="AB43" i="18"/>
  <c r="AA43" i="18"/>
  <c r="Z43" i="18"/>
  <c r="Y43" i="18"/>
  <c r="X43" i="18"/>
  <c r="W43" i="18"/>
  <c r="V43" i="18"/>
  <c r="U43" i="18"/>
  <c r="T43" i="18"/>
  <c r="S43" i="18"/>
  <c r="Q43" i="18"/>
  <c r="P43" i="18"/>
  <c r="O43" i="18"/>
  <c r="AD42" i="18"/>
  <c r="AC42" i="18"/>
  <c r="AB42" i="18"/>
  <c r="AA42" i="18"/>
  <c r="Z42" i="18"/>
  <c r="Y42" i="18"/>
  <c r="X42" i="18"/>
  <c r="W42" i="18"/>
  <c r="V42" i="18"/>
  <c r="U42" i="18"/>
  <c r="T42" i="18"/>
  <c r="S42" i="18"/>
  <c r="Q42" i="18"/>
  <c r="P42" i="18"/>
  <c r="O42" i="18"/>
  <c r="AD41" i="18"/>
  <c r="AC41" i="18"/>
  <c r="AB41" i="18"/>
  <c r="AA41" i="18"/>
  <c r="Z41" i="18"/>
  <c r="Y41" i="18"/>
  <c r="X41" i="18"/>
  <c r="W41" i="18"/>
  <c r="V41" i="18"/>
  <c r="U41" i="18"/>
  <c r="T41" i="18"/>
  <c r="S41" i="18"/>
  <c r="Q41" i="18"/>
  <c r="P41" i="18"/>
  <c r="O41" i="18"/>
  <c r="AD39" i="18"/>
  <c r="AC39" i="18"/>
  <c r="AB39" i="18"/>
  <c r="AA39" i="18"/>
  <c r="Z39" i="18"/>
  <c r="Y39" i="18"/>
  <c r="X39" i="18"/>
  <c r="W39" i="18"/>
  <c r="V39" i="18"/>
  <c r="U39" i="18"/>
  <c r="T39" i="18"/>
  <c r="S39" i="18"/>
  <c r="Q39" i="18"/>
  <c r="P39" i="18"/>
  <c r="O39" i="18"/>
  <c r="AD38" i="18"/>
  <c r="AC38" i="18"/>
  <c r="AB38" i="18"/>
  <c r="AA38" i="18"/>
  <c r="Z38" i="18"/>
  <c r="Y38" i="18"/>
  <c r="X38" i="18"/>
  <c r="W38" i="18"/>
  <c r="V38" i="18"/>
  <c r="U38" i="18"/>
  <c r="T38" i="18"/>
  <c r="S38" i="18"/>
  <c r="Q38" i="18"/>
  <c r="P38" i="18"/>
  <c r="O38" i="18"/>
  <c r="AD37" i="18"/>
  <c r="AC37" i="18"/>
  <c r="AB37" i="18"/>
  <c r="AA37" i="18"/>
  <c r="Z37" i="18"/>
  <c r="Y37" i="18"/>
  <c r="X37" i="18"/>
  <c r="W37" i="18"/>
  <c r="V37" i="18"/>
  <c r="U37" i="18"/>
  <c r="T37" i="18"/>
  <c r="S37" i="18"/>
  <c r="Q37" i="18"/>
  <c r="P37" i="18"/>
  <c r="O37" i="18"/>
  <c r="AD36" i="18"/>
  <c r="AC36" i="18"/>
  <c r="AB36" i="18"/>
  <c r="AA36" i="18"/>
  <c r="Z36" i="18"/>
  <c r="Y36" i="18"/>
  <c r="X36" i="18"/>
  <c r="W36" i="18"/>
  <c r="V36" i="18"/>
  <c r="U36" i="18"/>
  <c r="T36" i="18"/>
  <c r="S36" i="18"/>
  <c r="Q36" i="18"/>
  <c r="P36" i="18"/>
  <c r="O36" i="18"/>
  <c r="AD35" i="18"/>
  <c r="AC35" i="18"/>
  <c r="AB35" i="18"/>
  <c r="AA35" i="18"/>
  <c r="Z35" i="18"/>
  <c r="Y35" i="18"/>
  <c r="X35" i="18"/>
  <c r="W35" i="18"/>
  <c r="V35" i="18"/>
  <c r="U35" i="18"/>
  <c r="T35" i="18"/>
  <c r="S35" i="18"/>
  <c r="Q35" i="18"/>
  <c r="P35" i="18"/>
  <c r="O35" i="18"/>
  <c r="AD34" i="18"/>
  <c r="AC34" i="18"/>
  <c r="AB34" i="18"/>
  <c r="AA34" i="18"/>
  <c r="Z34" i="18"/>
  <c r="Y34" i="18"/>
  <c r="X34" i="18"/>
  <c r="W34" i="18"/>
  <c r="V34" i="18"/>
  <c r="U34" i="18"/>
  <c r="T34" i="18"/>
  <c r="S34" i="18"/>
  <c r="Q34" i="18"/>
  <c r="P34" i="18"/>
  <c r="O34" i="18"/>
  <c r="AD33" i="18"/>
  <c r="AC33" i="18"/>
  <c r="AB33" i="18"/>
  <c r="AA33" i="18"/>
  <c r="Z33" i="18"/>
  <c r="Y33" i="18"/>
  <c r="X33" i="18"/>
  <c r="W33" i="18"/>
  <c r="V33" i="18"/>
  <c r="U33" i="18"/>
  <c r="T33" i="18"/>
  <c r="S33" i="18"/>
  <c r="Q33" i="18"/>
  <c r="P33" i="18"/>
  <c r="O33" i="18"/>
  <c r="AD32" i="18"/>
  <c r="AC32" i="18"/>
  <c r="AB32" i="18"/>
  <c r="AA32" i="18"/>
  <c r="Z32" i="18"/>
  <c r="Y32" i="18"/>
  <c r="X32" i="18"/>
  <c r="W32" i="18"/>
  <c r="V32" i="18"/>
  <c r="U32" i="18"/>
  <c r="T32" i="18"/>
  <c r="S32" i="18"/>
  <c r="Q32" i="18"/>
  <c r="P32" i="18"/>
  <c r="O32" i="18"/>
  <c r="AD31" i="18"/>
  <c r="AC31" i="18"/>
  <c r="AB31" i="18"/>
  <c r="AA31" i="18"/>
  <c r="Z31" i="18"/>
  <c r="Y31" i="18"/>
  <c r="X31" i="18"/>
  <c r="W31" i="18"/>
  <c r="V31" i="18"/>
  <c r="U31" i="18"/>
  <c r="T31" i="18"/>
  <c r="S31" i="18"/>
  <c r="Q31" i="18"/>
  <c r="P31" i="18"/>
  <c r="O31" i="18"/>
  <c r="AD30" i="18"/>
  <c r="AC30" i="18"/>
  <c r="AB30" i="18"/>
  <c r="AA30" i="18"/>
  <c r="Z30" i="18"/>
  <c r="Y30" i="18"/>
  <c r="X30" i="18"/>
  <c r="W30" i="18"/>
  <c r="V30" i="18"/>
  <c r="U30" i="18"/>
  <c r="T30" i="18"/>
  <c r="S30" i="18"/>
  <c r="Q30" i="18"/>
  <c r="P30" i="18"/>
  <c r="O30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Q29" i="18"/>
  <c r="P29" i="18"/>
  <c r="O29" i="18"/>
  <c r="AD28" i="18"/>
  <c r="AC28" i="18"/>
  <c r="AB28" i="18"/>
  <c r="AA28" i="18"/>
  <c r="Z28" i="18"/>
  <c r="Y28" i="18"/>
  <c r="X28" i="18"/>
  <c r="W28" i="18"/>
  <c r="V28" i="18"/>
  <c r="U28" i="18"/>
  <c r="T28" i="18"/>
  <c r="S28" i="18"/>
  <c r="Q28" i="18"/>
  <c r="P28" i="18"/>
  <c r="O28" i="18"/>
  <c r="AD27" i="18"/>
  <c r="AC27" i="18"/>
  <c r="AB27" i="18"/>
  <c r="AA27" i="18"/>
  <c r="Z27" i="18"/>
  <c r="Y27" i="18"/>
  <c r="X27" i="18"/>
  <c r="W27" i="18"/>
  <c r="V27" i="18"/>
  <c r="U27" i="18"/>
  <c r="T27" i="18"/>
  <c r="S27" i="18"/>
  <c r="Q27" i="18"/>
  <c r="P27" i="18"/>
  <c r="O27" i="18"/>
  <c r="AD26" i="18"/>
  <c r="AC26" i="18"/>
  <c r="AB26" i="18"/>
  <c r="AA26" i="18"/>
  <c r="Z26" i="18"/>
  <c r="Y26" i="18"/>
  <c r="X26" i="18"/>
  <c r="W26" i="18"/>
  <c r="V26" i="18"/>
  <c r="U26" i="18"/>
  <c r="T26" i="18"/>
  <c r="S26" i="18"/>
  <c r="Q26" i="18"/>
  <c r="P26" i="18"/>
  <c r="O26" i="18"/>
  <c r="AD25" i="18"/>
  <c r="AC25" i="18"/>
  <c r="AB25" i="18"/>
  <c r="AA25" i="18"/>
  <c r="Z25" i="18"/>
  <c r="Y25" i="18"/>
  <c r="X25" i="18"/>
  <c r="W25" i="18"/>
  <c r="V25" i="18"/>
  <c r="U25" i="18"/>
  <c r="T25" i="18"/>
  <c r="S25" i="18"/>
  <c r="Q25" i="18"/>
  <c r="P25" i="18"/>
  <c r="O25" i="18"/>
  <c r="AD24" i="18"/>
  <c r="AC24" i="18"/>
  <c r="AB24" i="18"/>
  <c r="AA24" i="18"/>
  <c r="Z24" i="18"/>
  <c r="Y24" i="18"/>
  <c r="X24" i="18"/>
  <c r="W24" i="18"/>
  <c r="V24" i="18"/>
  <c r="U24" i="18"/>
  <c r="T24" i="18"/>
  <c r="S24" i="18"/>
  <c r="Q24" i="18"/>
  <c r="P24" i="18"/>
  <c r="O24" i="18"/>
  <c r="AD23" i="18"/>
  <c r="AC23" i="18"/>
  <c r="AB23" i="18"/>
  <c r="AA23" i="18"/>
  <c r="Z23" i="18"/>
  <c r="Y23" i="18"/>
  <c r="X23" i="18"/>
  <c r="W23" i="18"/>
  <c r="V23" i="18"/>
  <c r="U23" i="18"/>
  <c r="T23" i="18"/>
  <c r="S23" i="18"/>
  <c r="Q23" i="18"/>
  <c r="P23" i="18"/>
  <c r="O23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Q22" i="18"/>
  <c r="P22" i="18"/>
  <c r="O22" i="18"/>
  <c r="AD21" i="18"/>
  <c r="AC21" i="18"/>
  <c r="AB21" i="18"/>
  <c r="AA21" i="18"/>
  <c r="Z21" i="18"/>
  <c r="Y21" i="18"/>
  <c r="X21" i="18"/>
  <c r="W21" i="18"/>
  <c r="V21" i="18"/>
  <c r="U21" i="18"/>
  <c r="T21" i="18"/>
  <c r="S21" i="18"/>
  <c r="Q21" i="18"/>
  <c r="P21" i="18"/>
  <c r="O21" i="18"/>
  <c r="AD20" i="18"/>
  <c r="AC20" i="18"/>
  <c r="AB20" i="18"/>
  <c r="AA20" i="18"/>
  <c r="Z20" i="18"/>
  <c r="Y20" i="18"/>
  <c r="X20" i="18"/>
  <c r="W20" i="18"/>
  <c r="V20" i="18"/>
  <c r="U20" i="18"/>
  <c r="T20" i="18"/>
  <c r="S20" i="18"/>
  <c r="Q20" i="18"/>
  <c r="P20" i="18"/>
  <c r="O20" i="18"/>
  <c r="AD19" i="18"/>
  <c r="AC19" i="18"/>
  <c r="AB19" i="18"/>
  <c r="AA19" i="18"/>
  <c r="Z19" i="18"/>
  <c r="Y19" i="18"/>
  <c r="X19" i="18"/>
  <c r="W19" i="18"/>
  <c r="V19" i="18"/>
  <c r="U19" i="18"/>
  <c r="T19" i="18"/>
  <c r="S19" i="18"/>
  <c r="Q19" i="18"/>
  <c r="P19" i="18"/>
  <c r="O19" i="18"/>
  <c r="AD18" i="18"/>
  <c r="AC18" i="18"/>
  <c r="AB18" i="18"/>
  <c r="AA18" i="18"/>
  <c r="Z18" i="18"/>
  <c r="Y18" i="18"/>
  <c r="X18" i="18"/>
  <c r="W18" i="18"/>
  <c r="V18" i="18"/>
  <c r="U18" i="18"/>
  <c r="T18" i="18"/>
  <c r="S18" i="18"/>
  <c r="Q18" i="18"/>
  <c r="P18" i="18"/>
  <c r="O18" i="18"/>
  <c r="AD16" i="18"/>
  <c r="AC16" i="18"/>
  <c r="AB16" i="18"/>
  <c r="AA16" i="18"/>
  <c r="Z16" i="18"/>
  <c r="Y16" i="18"/>
  <c r="X16" i="18"/>
  <c r="W16" i="18"/>
  <c r="V16" i="18"/>
  <c r="U16" i="18"/>
  <c r="T16" i="18"/>
  <c r="S16" i="18"/>
  <c r="Q16" i="18"/>
  <c r="P16" i="18"/>
  <c r="O16" i="18"/>
  <c r="AD15" i="18"/>
  <c r="AC15" i="18"/>
  <c r="AB15" i="18"/>
  <c r="AA15" i="18"/>
  <c r="Z15" i="18"/>
  <c r="Y15" i="18"/>
  <c r="X15" i="18"/>
  <c r="W15" i="18"/>
  <c r="V15" i="18"/>
  <c r="U15" i="18"/>
  <c r="T15" i="18"/>
  <c r="S15" i="18"/>
  <c r="Q15" i="18"/>
  <c r="P15" i="18"/>
  <c r="O15" i="18"/>
  <c r="AD14" i="18"/>
  <c r="AC14" i="18"/>
  <c r="AB14" i="18"/>
  <c r="AA14" i="18"/>
  <c r="Z14" i="18"/>
  <c r="Y14" i="18"/>
  <c r="X14" i="18"/>
  <c r="W14" i="18"/>
  <c r="V14" i="18"/>
  <c r="U14" i="18"/>
  <c r="T14" i="18"/>
  <c r="S14" i="18"/>
  <c r="Q14" i="18"/>
  <c r="P14" i="18"/>
  <c r="O14" i="18"/>
  <c r="AD13" i="18"/>
  <c r="AC13" i="18"/>
  <c r="AB13" i="18"/>
  <c r="AA13" i="18"/>
  <c r="Z13" i="18"/>
  <c r="Y13" i="18"/>
  <c r="X13" i="18"/>
  <c r="W13" i="18"/>
  <c r="V13" i="18"/>
  <c r="U13" i="18"/>
  <c r="T13" i="18"/>
  <c r="S13" i="18"/>
  <c r="Q13" i="18"/>
  <c r="P13" i="18"/>
  <c r="O13" i="18"/>
  <c r="AD12" i="18"/>
  <c r="AC12" i="18"/>
  <c r="AB12" i="18"/>
  <c r="AA12" i="18"/>
  <c r="Z12" i="18"/>
  <c r="Y12" i="18"/>
  <c r="X12" i="18"/>
  <c r="W12" i="18"/>
  <c r="V12" i="18"/>
  <c r="U12" i="18"/>
  <c r="T12" i="18"/>
  <c r="S12" i="18"/>
  <c r="Q12" i="18"/>
  <c r="P12" i="18"/>
  <c r="O12" i="18"/>
  <c r="AD11" i="18"/>
  <c r="AC11" i="18"/>
  <c r="AB11" i="18"/>
  <c r="AA11" i="18"/>
  <c r="Z11" i="18"/>
  <c r="Y11" i="18"/>
  <c r="X11" i="18"/>
  <c r="W11" i="18"/>
  <c r="V11" i="18"/>
  <c r="U11" i="18"/>
  <c r="T11" i="18"/>
  <c r="S11" i="18"/>
  <c r="Q11" i="18"/>
  <c r="P11" i="18"/>
  <c r="O11" i="18"/>
  <c r="AD10" i="18"/>
  <c r="AC10" i="18"/>
  <c r="AB10" i="18"/>
  <c r="AA10" i="18"/>
  <c r="Z10" i="18"/>
  <c r="Y10" i="18"/>
  <c r="X10" i="18"/>
  <c r="W10" i="18"/>
  <c r="V10" i="18"/>
  <c r="U10" i="18"/>
  <c r="T10" i="18"/>
  <c r="S10" i="18"/>
  <c r="Q10" i="18"/>
  <c r="P10" i="18"/>
  <c r="O10" i="18"/>
  <c r="AD9" i="18"/>
  <c r="AC9" i="18"/>
  <c r="AB9" i="18"/>
  <c r="AA9" i="18"/>
  <c r="Z9" i="18"/>
  <c r="Y9" i="18"/>
  <c r="X9" i="18"/>
  <c r="W9" i="18"/>
  <c r="V9" i="18"/>
  <c r="U9" i="18"/>
  <c r="T9" i="18"/>
  <c r="S9" i="18"/>
  <c r="Q9" i="18"/>
  <c r="P9" i="18"/>
  <c r="O9" i="18"/>
  <c r="AD8" i="18"/>
  <c r="AC8" i="18"/>
  <c r="AB8" i="18"/>
  <c r="AA8" i="18"/>
  <c r="Z8" i="18"/>
  <c r="Y8" i="18"/>
  <c r="X8" i="18"/>
  <c r="W8" i="18"/>
  <c r="V8" i="18"/>
  <c r="U8" i="18"/>
  <c r="T8" i="18"/>
  <c r="S8" i="18"/>
  <c r="Q8" i="18"/>
  <c r="P8" i="18"/>
  <c r="O8" i="18"/>
  <c r="AD7" i="18"/>
  <c r="AC7" i="18"/>
  <c r="AB7" i="18"/>
  <c r="AA7" i="18"/>
  <c r="Z7" i="18"/>
  <c r="Y7" i="18"/>
  <c r="X7" i="18"/>
  <c r="W7" i="18"/>
  <c r="V7" i="18"/>
  <c r="U7" i="18"/>
  <c r="T7" i="18"/>
  <c r="S7" i="18"/>
  <c r="Q7" i="18"/>
  <c r="P7" i="18"/>
  <c r="O7" i="18"/>
  <c r="AD6" i="18"/>
  <c r="AC6" i="18"/>
  <c r="AB6" i="18"/>
  <c r="AA6" i="18"/>
  <c r="Z6" i="18"/>
  <c r="Y6" i="18"/>
  <c r="X6" i="18"/>
  <c r="W6" i="18"/>
  <c r="V6" i="18"/>
  <c r="U6" i="18"/>
  <c r="T6" i="18"/>
  <c r="S6" i="18"/>
  <c r="Q6" i="18"/>
  <c r="P6" i="18"/>
  <c r="O6" i="18"/>
  <c r="AD5" i="18"/>
  <c r="AC5" i="18"/>
  <c r="AB5" i="18"/>
  <c r="AA5" i="18"/>
  <c r="Z5" i="18"/>
  <c r="Y5" i="18"/>
  <c r="X5" i="18"/>
  <c r="W5" i="18"/>
  <c r="V5" i="18"/>
  <c r="U5" i="18"/>
  <c r="T5" i="18"/>
  <c r="S5" i="18"/>
  <c r="Q5" i="18"/>
  <c r="P5" i="18"/>
  <c r="O5" i="18"/>
  <c r="AD3" i="18"/>
  <c r="AC3" i="18"/>
  <c r="AB3" i="18"/>
  <c r="AA3" i="18"/>
  <c r="Z3" i="18"/>
  <c r="Y3" i="18"/>
  <c r="X3" i="18"/>
  <c r="W3" i="18"/>
  <c r="V3" i="18"/>
  <c r="U3" i="18"/>
  <c r="T3" i="18"/>
  <c r="S3" i="18"/>
  <c r="W2" i="18"/>
  <c r="T2" i="18"/>
  <c r="W1" i="18"/>
  <c r="T1" i="18"/>
  <c r="Q56" i="17"/>
  <c r="P56" i="17"/>
  <c r="O56" i="17"/>
  <c r="Q55" i="17"/>
  <c r="P55" i="17"/>
  <c r="O55" i="17"/>
  <c r="Q54" i="17"/>
  <c r="P54" i="17"/>
  <c r="O54" i="17"/>
  <c r="Q53" i="17"/>
  <c r="P53" i="17"/>
  <c r="O53" i="17"/>
  <c r="Q52" i="17"/>
  <c r="P52" i="17"/>
  <c r="O52" i="17"/>
  <c r="Q51" i="17"/>
  <c r="P51" i="17"/>
  <c r="O51" i="17"/>
  <c r="Q50" i="17"/>
  <c r="P50" i="17"/>
  <c r="O50" i="17"/>
  <c r="Q49" i="17"/>
  <c r="P49" i="17"/>
  <c r="O49" i="17"/>
  <c r="Q48" i="17"/>
  <c r="P48" i="17"/>
  <c r="O48" i="17"/>
  <c r="Q47" i="17"/>
  <c r="P47" i="17"/>
  <c r="O47" i="17"/>
  <c r="Q46" i="17"/>
  <c r="P46" i="17"/>
  <c r="O46" i="17"/>
  <c r="Q45" i="17"/>
  <c r="P45" i="17"/>
  <c r="O45" i="17"/>
  <c r="Q44" i="17"/>
  <c r="P44" i="17"/>
  <c r="O44" i="17"/>
  <c r="Q43" i="17"/>
  <c r="P43" i="17"/>
  <c r="O43" i="17"/>
  <c r="Q42" i="17"/>
  <c r="P42" i="17"/>
  <c r="O42" i="17"/>
  <c r="Q41" i="17"/>
  <c r="P41" i="17"/>
  <c r="O41" i="17"/>
  <c r="Q39" i="17"/>
  <c r="P39" i="17"/>
  <c r="O39" i="17"/>
  <c r="Q38" i="17"/>
  <c r="P38" i="17"/>
  <c r="O38" i="17"/>
  <c r="Q37" i="17"/>
  <c r="P37" i="17"/>
  <c r="O37" i="17"/>
  <c r="Q36" i="17"/>
  <c r="P36" i="17"/>
  <c r="O36" i="17"/>
  <c r="Q35" i="17"/>
  <c r="P35" i="17"/>
  <c r="O35" i="17"/>
  <c r="Q34" i="17"/>
  <c r="P34" i="17"/>
  <c r="O34" i="17"/>
  <c r="Q33" i="17"/>
  <c r="P33" i="17"/>
  <c r="O33" i="17"/>
  <c r="Q32" i="17"/>
  <c r="P32" i="17"/>
  <c r="O32" i="17"/>
  <c r="Q31" i="17"/>
  <c r="P31" i="17"/>
  <c r="O31" i="17"/>
  <c r="Q30" i="17"/>
  <c r="P30" i="17"/>
  <c r="O30" i="17"/>
  <c r="Q29" i="17"/>
  <c r="P29" i="17"/>
  <c r="O29" i="17"/>
  <c r="Q28" i="17"/>
  <c r="P28" i="17"/>
  <c r="O28" i="17"/>
  <c r="Q27" i="17"/>
  <c r="P27" i="17"/>
  <c r="O27" i="17"/>
  <c r="Q26" i="17"/>
  <c r="P26" i="17"/>
  <c r="O26" i="17"/>
  <c r="Q25" i="17"/>
  <c r="P25" i="17"/>
  <c r="O25" i="17"/>
  <c r="Q24" i="17"/>
  <c r="P24" i="17"/>
  <c r="O24" i="17"/>
  <c r="Q23" i="17"/>
  <c r="P23" i="17"/>
  <c r="O23" i="17"/>
  <c r="Q22" i="17"/>
  <c r="P22" i="17"/>
  <c r="O22" i="17"/>
  <c r="Q21" i="17"/>
  <c r="P21" i="17"/>
  <c r="O21" i="17"/>
  <c r="Q20" i="17"/>
  <c r="P20" i="17"/>
  <c r="O20" i="17"/>
  <c r="Q19" i="17"/>
  <c r="P19" i="17"/>
  <c r="O19" i="17"/>
  <c r="Q18" i="17"/>
  <c r="P18" i="17"/>
  <c r="O18" i="17"/>
  <c r="Q16" i="17"/>
  <c r="P16" i="17"/>
  <c r="O16" i="17"/>
  <c r="Q15" i="17"/>
  <c r="P15" i="17"/>
  <c r="O15" i="17"/>
  <c r="Q14" i="17"/>
  <c r="P14" i="17"/>
  <c r="O14" i="17"/>
  <c r="Q13" i="17"/>
  <c r="P13" i="17"/>
  <c r="O13" i="17"/>
  <c r="Q12" i="17"/>
  <c r="P12" i="17"/>
  <c r="O12" i="17"/>
  <c r="Q11" i="17"/>
  <c r="P11" i="17"/>
  <c r="O11" i="17"/>
  <c r="Q10" i="17"/>
  <c r="P10" i="17"/>
  <c r="O10" i="17"/>
  <c r="Q9" i="17"/>
  <c r="P9" i="17"/>
  <c r="O9" i="17"/>
  <c r="Q8" i="17"/>
  <c r="P8" i="17"/>
  <c r="O8" i="17"/>
  <c r="Q7" i="17"/>
  <c r="P7" i="17"/>
  <c r="O7" i="17"/>
  <c r="Q6" i="17"/>
  <c r="P6" i="17"/>
  <c r="O6" i="17"/>
  <c r="Q5" i="17"/>
  <c r="P5" i="17"/>
  <c r="O5" i="17"/>
  <c r="T3" i="17"/>
  <c r="T2" i="17"/>
  <c r="Q56" i="16"/>
  <c r="P56" i="16"/>
  <c r="O56" i="16"/>
  <c r="Q55" i="16"/>
  <c r="P55" i="16"/>
  <c r="O55" i="16"/>
  <c r="Q54" i="16"/>
  <c r="P54" i="16"/>
  <c r="O54" i="16"/>
  <c r="Q53" i="16"/>
  <c r="P53" i="16"/>
  <c r="O53" i="16"/>
  <c r="Q52" i="16"/>
  <c r="P52" i="16"/>
  <c r="O52" i="16"/>
  <c r="Q51" i="16"/>
  <c r="P51" i="16"/>
  <c r="O51" i="16"/>
  <c r="Q50" i="16"/>
  <c r="P50" i="16"/>
  <c r="O50" i="16"/>
  <c r="Q49" i="16"/>
  <c r="P49" i="16"/>
  <c r="O49" i="16"/>
  <c r="Q48" i="16"/>
  <c r="P48" i="16"/>
  <c r="O48" i="16"/>
  <c r="Q47" i="16"/>
  <c r="P47" i="16"/>
  <c r="O47" i="16"/>
  <c r="Q46" i="16"/>
  <c r="P46" i="16"/>
  <c r="O46" i="16"/>
  <c r="Q45" i="16"/>
  <c r="P45" i="16"/>
  <c r="O45" i="16"/>
  <c r="Q44" i="16"/>
  <c r="P44" i="16"/>
  <c r="O44" i="16"/>
  <c r="Q43" i="16"/>
  <c r="P43" i="16"/>
  <c r="O43" i="16"/>
  <c r="Q42" i="16"/>
  <c r="P42" i="16"/>
  <c r="O42" i="16"/>
  <c r="Q41" i="16"/>
  <c r="P41" i="16"/>
  <c r="O41" i="16"/>
  <c r="Q39" i="16"/>
  <c r="P39" i="16"/>
  <c r="O39" i="16"/>
  <c r="Q38" i="16"/>
  <c r="P38" i="16"/>
  <c r="O38" i="16"/>
  <c r="Q37" i="16"/>
  <c r="P37" i="16"/>
  <c r="O37" i="16"/>
  <c r="Q36" i="16"/>
  <c r="P36" i="16"/>
  <c r="O36" i="16"/>
  <c r="Q35" i="16"/>
  <c r="P35" i="16"/>
  <c r="O35" i="16"/>
  <c r="Q34" i="16"/>
  <c r="P34" i="16"/>
  <c r="O34" i="16"/>
  <c r="Q33" i="16"/>
  <c r="P33" i="16"/>
  <c r="O33" i="16"/>
  <c r="Q32" i="16"/>
  <c r="P32" i="16"/>
  <c r="O32" i="16"/>
  <c r="Q31" i="16"/>
  <c r="P31" i="16"/>
  <c r="O31" i="16"/>
  <c r="Q30" i="16"/>
  <c r="P30" i="16"/>
  <c r="O30" i="16"/>
  <c r="Q29" i="16"/>
  <c r="P29" i="16"/>
  <c r="O29" i="16"/>
  <c r="Q28" i="16"/>
  <c r="P28" i="16"/>
  <c r="O28" i="16"/>
  <c r="Q27" i="16"/>
  <c r="P27" i="16"/>
  <c r="O27" i="16"/>
  <c r="Q26" i="16"/>
  <c r="P26" i="16"/>
  <c r="O26" i="16"/>
  <c r="Q25" i="16"/>
  <c r="P25" i="16"/>
  <c r="O25" i="16"/>
  <c r="Q24" i="16"/>
  <c r="P24" i="16"/>
  <c r="O24" i="16"/>
  <c r="Q23" i="16"/>
  <c r="P23" i="16"/>
  <c r="O23" i="16"/>
  <c r="Q22" i="16"/>
  <c r="P22" i="16"/>
  <c r="O22" i="16"/>
  <c r="Q21" i="16"/>
  <c r="P21" i="16"/>
  <c r="O21" i="16"/>
  <c r="Q20" i="16"/>
  <c r="P20" i="16"/>
  <c r="O20" i="16"/>
  <c r="Q19" i="16"/>
  <c r="P19" i="16"/>
  <c r="O19" i="16"/>
  <c r="Q18" i="16"/>
  <c r="P18" i="16"/>
  <c r="O18" i="16"/>
  <c r="Q16" i="16"/>
  <c r="P16" i="16"/>
  <c r="O16" i="16"/>
  <c r="Q15" i="16"/>
  <c r="P15" i="16"/>
  <c r="O15" i="16"/>
  <c r="Q14" i="16"/>
  <c r="P14" i="16"/>
  <c r="O14" i="16"/>
  <c r="Q13" i="16"/>
  <c r="P13" i="16"/>
  <c r="O13" i="16"/>
  <c r="Q12" i="16"/>
  <c r="P12" i="16"/>
  <c r="O12" i="16"/>
  <c r="Q11" i="16"/>
  <c r="P11" i="16"/>
  <c r="O11" i="16"/>
  <c r="Q10" i="16"/>
  <c r="P10" i="16"/>
  <c r="O10" i="16"/>
  <c r="Q9" i="16"/>
  <c r="P9" i="16"/>
  <c r="O9" i="16"/>
  <c r="Q8" i="16"/>
  <c r="P8" i="16"/>
  <c r="O8" i="16"/>
  <c r="Q7" i="16"/>
  <c r="P7" i="16"/>
  <c r="O7" i="16"/>
  <c r="Q6" i="16"/>
  <c r="P6" i="16"/>
  <c r="O6" i="16"/>
  <c r="Q5" i="16"/>
  <c r="P5" i="16"/>
  <c r="O5" i="16"/>
  <c r="T3" i="16"/>
  <c r="T2" i="16"/>
  <c r="Q56" i="15"/>
  <c r="P56" i="15"/>
  <c r="O56" i="15"/>
  <c r="Q55" i="15"/>
  <c r="P55" i="15"/>
  <c r="O55" i="15"/>
  <c r="Q54" i="15"/>
  <c r="P54" i="15"/>
  <c r="O54" i="15"/>
  <c r="Q53" i="15"/>
  <c r="P53" i="15"/>
  <c r="O53" i="15"/>
  <c r="Q52" i="15"/>
  <c r="P52" i="15"/>
  <c r="O52" i="15"/>
  <c r="Q51" i="15"/>
  <c r="P51" i="15"/>
  <c r="O51" i="15"/>
  <c r="Q50" i="15"/>
  <c r="P50" i="15"/>
  <c r="O50" i="15"/>
  <c r="Q49" i="15"/>
  <c r="P49" i="15"/>
  <c r="O49" i="15"/>
  <c r="Q48" i="15"/>
  <c r="P48" i="15"/>
  <c r="O48" i="15"/>
  <c r="Q47" i="15"/>
  <c r="P47" i="15"/>
  <c r="O47" i="15"/>
  <c r="Q46" i="15"/>
  <c r="P46" i="15"/>
  <c r="O46" i="15"/>
  <c r="Q45" i="15"/>
  <c r="P45" i="15"/>
  <c r="O45" i="15"/>
  <c r="Q44" i="15"/>
  <c r="P44" i="15"/>
  <c r="O44" i="15"/>
  <c r="Q43" i="15"/>
  <c r="P43" i="15"/>
  <c r="O43" i="15"/>
  <c r="Q42" i="15"/>
  <c r="P42" i="15"/>
  <c r="O42" i="15"/>
  <c r="Q41" i="15"/>
  <c r="P41" i="15"/>
  <c r="O41" i="15"/>
  <c r="Q39" i="15"/>
  <c r="P39" i="15"/>
  <c r="O39" i="15"/>
  <c r="Q38" i="15"/>
  <c r="P38" i="15"/>
  <c r="O38" i="15"/>
  <c r="Q37" i="15"/>
  <c r="P37" i="15"/>
  <c r="O37" i="15"/>
  <c r="Q36" i="15"/>
  <c r="P36" i="15"/>
  <c r="O36" i="15"/>
  <c r="Q35" i="15"/>
  <c r="P35" i="15"/>
  <c r="O35" i="15"/>
  <c r="Q34" i="15"/>
  <c r="P34" i="15"/>
  <c r="O34" i="15"/>
  <c r="Q33" i="15"/>
  <c r="P33" i="15"/>
  <c r="O33" i="15"/>
  <c r="Q32" i="15"/>
  <c r="P32" i="15"/>
  <c r="O32" i="15"/>
  <c r="Q31" i="15"/>
  <c r="P31" i="15"/>
  <c r="O31" i="15"/>
  <c r="Q30" i="15"/>
  <c r="P30" i="15"/>
  <c r="O30" i="15"/>
  <c r="Q29" i="15"/>
  <c r="P29" i="15"/>
  <c r="O29" i="15"/>
  <c r="Q28" i="15"/>
  <c r="P28" i="15"/>
  <c r="O28" i="15"/>
  <c r="Q27" i="15"/>
  <c r="P27" i="15"/>
  <c r="O27" i="15"/>
  <c r="Q26" i="15"/>
  <c r="P26" i="15"/>
  <c r="O26" i="15"/>
  <c r="Q25" i="15"/>
  <c r="P25" i="15"/>
  <c r="O25" i="15"/>
  <c r="Q24" i="15"/>
  <c r="P24" i="15"/>
  <c r="O24" i="15"/>
  <c r="Q23" i="15"/>
  <c r="P23" i="15"/>
  <c r="O23" i="15"/>
  <c r="Q22" i="15"/>
  <c r="P22" i="15"/>
  <c r="O22" i="15"/>
  <c r="Q21" i="15"/>
  <c r="P21" i="15"/>
  <c r="O21" i="15"/>
  <c r="Q20" i="15"/>
  <c r="P20" i="15"/>
  <c r="O20" i="15"/>
  <c r="Q19" i="15"/>
  <c r="P19" i="15"/>
  <c r="O19" i="15"/>
  <c r="Q18" i="15"/>
  <c r="P18" i="15"/>
  <c r="O18" i="15"/>
  <c r="Q16" i="15"/>
  <c r="P16" i="15"/>
  <c r="O16" i="15"/>
  <c r="Q15" i="15"/>
  <c r="P15" i="15"/>
  <c r="O15" i="15"/>
  <c r="Q14" i="15"/>
  <c r="P14" i="15"/>
  <c r="O14" i="15"/>
  <c r="Q13" i="15"/>
  <c r="P13" i="15"/>
  <c r="O13" i="15"/>
  <c r="Q12" i="15"/>
  <c r="P12" i="15"/>
  <c r="O12" i="15"/>
  <c r="Q11" i="15"/>
  <c r="P11" i="15"/>
  <c r="O11" i="15"/>
  <c r="Q10" i="15"/>
  <c r="P10" i="15"/>
  <c r="O10" i="15"/>
  <c r="Q9" i="15"/>
  <c r="P9" i="15"/>
  <c r="O9" i="15"/>
  <c r="Q8" i="15"/>
  <c r="P8" i="15"/>
  <c r="O8" i="15"/>
  <c r="Q7" i="15"/>
  <c r="P7" i="15"/>
  <c r="O7" i="15"/>
  <c r="P6" i="15"/>
  <c r="O6" i="15"/>
  <c r="P5" i="15"/>
  <c r="O5" i="15"/>
  <c r="T3" i="15"/>
  <c r="T2" i="15"/>
  <c r="P56" i="14"/>
  <c r="O56" i="14"/>
  <c r="P55" i="14"/>
  <c r="O55" i="14"/>
  <c r="P54" i="14"/>
  <c r="O54" i="14"/>
  <c r="P53" i="14"/>
  <c r="O53" i="14"/>
  <c r="P52" i="14"/>
  <c r="O52" i="14"/>
  <c r="P51" i="14"/>
  <c r="O51" i="14"/>
  <c r="P50" i="14"/>
  <c r="O50" i="14"/>
  <c r="P49" i="14"/>
  <c r="O49" i="14"/>
  <c r="P48" i="14"/>
  <c r="O48" i="14"/>
  <c r="P47" i="14"/>
  <c r="O47" i="14"/>
  <c r="P46" i="14"/>
  <c r="O46" i="14"/>
  <c r="P45" i="14"/>
  <c r="O45" i="14"/>
  <c r="P44" i="14"/>
  <c r="O44" i="14"/>
  <c r="P43" i="14"/>
  <c r="O43" i="14"/>
  <c r="P42" i="14"/>
  <c r="O42" i="14"/>
  <c r="P41" i="14"/>
  <c r="O41" i="14"/>
  <c r="P39" i="14"/>
  <c r="O39" i="14"/>
  <c r="P38" i="14"/>
  <c r="O38" i="14"/>
  <c r="P37" i="14"/>
  <c r="O37" i="14"/>
  <c r="P36" i="14"/>
  <c r="O36" i="14"/>
  <c r="P35" i="14"/>
  <c r="O35" i="14"/>
  <c r="P34" i="14"/>
  <c r="O34" i="14"/>
  <c r="P33" i="14"/>
  <c r="O33" i="14"/>
  <c r="P32" i="14"/>
  <c r="O32" i="14"/>
  <c r="P31" i="14"/>
  <c r="O31" i="14"/>
  <c r="P30" i="14"/>
  <c r="O30" i="14"/>
  <c r="P29" i="14"/>
  <c r="O29" i="14"/>
  <c r="P28" i="14"/>
  <c r="O28" i="14"/>
  <c r="P27" i="14"/>
  <c r="O27" i="14"/>
  <c r="P26" i="14"/>
  <c r="O26" i="14"/>
  <c r="P25" i="14"/>
  <c r="O25" i="14"/>
  <c r="P24" i="14"/>
  <c r="O24" i="14"/>
  <c r="P23" i="14"/>
  <c r="O23" i="14"/>
  <c r="P22" i="14"/>
  <c r="O22" i="14"/>
  <c r="P21" i="14"/>
  <c r="O21" i="14"/>
  <c r="P20" i="14"/>
  <c r="O20" i="14"/>
  <c r="P19" i="14"/>
  <c r="O19" i="14"/>
  <c r="P18" i="14"/>
  <c r="O18" i="14"/>
  <c r="P16" i="14"/>
  <c r="O16" i="14"/>
  <c r="P15" i="14"/>
  <c r="O15" i="14"/>
  <c r="P14" i="14"/>
  <c r="O14" i="14"/>
  <c r="P13" i="14"/>
  <c r="O13" i="14"/>
  <c r="P12" i="14"/>
  <c r="O12" i="14"/>
  <c r="P11" i="14"/>
  <c r="O11" i="14"/>
  <c r="P10" i="14"/>
  <c r="O10" i="14"/>
  <c r="P9" i="14"/>
  <c r="O9" i="14"/>
  <c r="P8" i="14"/>
  <c r="O8" i="14"/>
  <c r="P7" i="14"/>
  <c r="O7" i="14"/>
  <c r="P6" i="14"/>
  <c r="O6" i="14"/>
  <c r="P5" i="14"/>
  <c r="O5" i="14"/>
  <c r="T3" i="14"/>
  <c r="T2" i="14"/>
  <c r="P56" i="13"/>
  <c r="O56" i="13"/>
  <c r="P55" i="13"/>
  <c r="O55" i="13"/>
  <c r="P54" i="13"/>
  <c r="O54" i="13"/>
  <c r="P53" i="13"/>
  <c r="O53" i="13"/>
  <c r="P52" i="13"/>
  <c r="O52" i="13"/>
  <c r="P51" i="13"/>
  <c r="O51" i="13"/>
  <c r="P50" i="13"/>
  <c r="O50" i="13"/>
  <c r="P49" i="13"/>
  <c r="O49" i="13"/>
  <c r="P48" i="13"/>
  <c r="O48" i="13"/>
  <c r="P47" i="13"/>
  <c r="O47" i="13"/>
  <c r="P46" i="13"/>
  <c r="O46" i="13"/>
  <c r="P45" i="13"/>
  <c r="O45" i="13"/>
  <c r="P44" i="13"/>
  <c r="O44" i="13"/>
  <c r="P43" i="13"/>
  <c r="O43" i="13"/>
  <c r="P42" i="13"/>
  <c r="O42" i="13"/>
  <c r="P41" i="13"/>
  <c r="O41" i="13"/>
  <c r="P39" i="13"/>
  <c r="O39" i="13"/>
  <c r="P38" i="13"/>
  <c r="O38" i="13"/>
  <c r="P37" i="13"/>
  <c r="O37" i="13"/>
  <c r="P36" i="13"/>
  <c r="O36" i="13"/>
  <c r="P35" i="13"/>
  <c r="O35" i="13"/>
  <c r="P34" i="13"/>
  <c r="O34" i="13"/>
  <c r="P33" i="13"/>
  <c r="O33" i="13"/>
  <c r="P32" i="13"/>
  <c r="O32" i="13"/>
  <c r="P31" i="13"/>
  <c r="O31" i="13"/>
  <c r="P30" i="13"/>
  <c r="O30" i="13"/>
  <c r="P29" i="13"/>
  <c r="O29" i="13"/>
  <c r="P28" i="13"/>
  <c r="O28" i="13"/>
  <c r="P27" i="13"/>
  <c r="O27" i="13"/>
  <c r="P26" i="13"/>
  <c r="O26" i="13"/>
  <c r="P25" i="13"/>
  <c r="O25" i="13"/>
  <c r="P24" i="13"/>
  <c r="O24" i="13"/>
  <c r="P23" i="13"/>
  <c r="O23" i="13"/>
  <c r="P22" i="13"/>
  <c r="O22" i="13"/>
  <c r="P21" i="13"/>
  <c r="O21" i="13"/>
  <c r="P20" i="13"/>
  <c r="O20" i="13"/>
  <c r="P19" i="13"/>
  <c r="O19" i="13"/>
  <c r="P18" i="13"/>
  <c r="O18" i="13"/>
  <c r="P16" i="13"/>
  <c r="O16" i="13"/>
  <c r="P15" i="13"/>
  <c r="O15" i="13"/>
  <c r="P14" i="13"/>
  <c r="O14" i="13"/>
  <c r="P13" i="13"/>
  <c r="O13" i="13"/>
  <c r="P12" i="13"/>
  <c r="O12" i="13"/>
  <c r="P11" i="13"/>
  <c r="O11" i="13"/>
  <c r="P10" i="13"/>
  <c r="O10" i="13"/>
  <c r="P9" i="13"/>
  <c r="O9" i="13"/>
  <c r="P8" i="13"/>
  <c r="O8" i="13"/>
  <c r="P7" i="13"/>
  <c r="O7" i="13"/>
  <c r="P6" i="13"/>
  <c r="O6" i="13"/>
  <c r="P5" i="13"/>
  <c r="O5" i="13"/>
  <c r="T3" i="13"/>
  <c r="T2" i="13"/>
  <c r="P56" i="12"/>
  <c r="O56" i="12"/>
  <c r="P55" i="12"/>
  <c r="O55" i="12"/>
  <c r="P54" i="12"/>
  <c r="O54" i="12"/>
  <c r="P53" i="12"/>
  <c r="O53" i="12"/>
  <c r="P52" i="12"/>
  <c r="O52" i="12"/>
  <c r="P51" i="12"/>
  <c r="O51" i="12"/>
  <c r="P50" i="12"/>
  <c r="O50" i="12"/>
  <c r="P49" i="12"/>
  <c r="O49" i="12"/>
  <c r="P48" i="12"/>
  <c r="O48" i="12"/>
  <c r="P47" i="12"/>
  <c r="O47" i="12"/>
  <c r="P46" i="12"/>
  <c r="O46" i="12"/>
  <c r="P45" i="12"/>
  <c r="O45" i="12"/>
  <c r="P44" i="12"/>
  <c r="O44" i="12"/>
  <c r="P43" i="12"/>
  <c r="O43" i="12"/>
  <c r="P42" i="12"/>
  <c r="O42" i="12"/>
  <c r="P41" i="12"/>
  <c r="O41" i="12"/>
  <c r="P39" i="12"/>
  <c r="O39" i="12"/>
  <c r="P38" i="12"/>
  <c r="O38" i="12"/>
  <c r="P37" i="12"/>
  <c r="O37" i="12"/>
  <c r="P36" i="12"/>
  <c r="O36" i="12"/>
  <c r="P35" i="12"/>
  <c r="O35" i="12"/>
  <c r="P34" i="12"/>
  <c r="O34" i="12"/>
  <c r="P33" i="12"/>
  <c r="O33" i="12"/>
  <c r="P32" i="12"/>
  <c r="O32" i="12"/>
  <c r="P31" i="12"/>
  <c r="O31" i="12"/>
  <c r="P30" i="12"/>
  <c r="O30" i="12"/>
  <c r="P29" i="12"/>
  <c r="O29" i="12"/>
  <c r="P28" i="12"/>
  <c r="O28" i="12"/>
  <c r="P27" i="12"/>
  <c r="O27" i="12"/>
  <c r="P26" i="12"/>
  <c r="O26" i="12"/>
  <c r="P25" i="12"/>
  <c r="O25" i="12"/>
  <c r="P24" i="12"/>
  <c r="O24" i="12"/>
  <c r="P23" i="12"/>
  <c r="O23" i="12"/>
  <c r="P22" i="12"/>
  <c r="O22" i="12"/>
  <c r="P21" i="12"/>
  <c r="O21" i="12"/>
  <c r="P20" i="12"/>
  <c r="O20" i="12"/>
  <c r="P19" i="12"/>
  <c r="O19" i="12"/>
  <c r="P18" i="12"/>
  <c r="O18" i="12"/>
  <c r="P16" i="12"/>
  <c r="O16" i="12"/>
  <c r="P15" i="12"/>
  <c r="O15" i="12"/>
  <c r="P14" i="12"/>
  <c r="O14" i="12"/>
  <c r="P13" i="12"/>
  <c r="O13" i="12"/>
  <c r="P12" i="12"/>
  <c r="O12" i="12"/>
  <c r="P11" i="12"/>
  <c r="O11" i="12"/>
  <c r="P10" i="12"/>
  <c r="O10" i="12"/>
  <c r="P9" i="12"/>
  <c r="O9" i="12"/>
  <c r="P8" i="12"/>
  <c r="O8" i="12"/>
  <c r="P7" i="12"/>
  <c r="O7" i="12"/>
  <c r="P6" i="12"/>
  <c r="O6" i="12"/>
  <c r="P5" i="12"/>
  <c r="O5" i="12"/>
  <c r="T3" i="12"/>
  <c r="T2" i="12"/>
  <c r="P56" i="11"/>
  <c r="O56" i="11"/>
  <c r="P55" i="11"/>
  <c r="O55" i="11"/>
  <c r="P54" i="11"/>
  <c r="O54" i="11"/>
  <c r="P53" i="11"/>
  <c r="O53" i="11"/>
  <c r="P52" i="11"/>
  <c r="O52" i="11"/>
  <c r="P51" i="11"/>
  <c r="O51" i="11"/>
  <c r="P50" i="11"/>
  <c r="O50" i="11"/>
  <c r="P49" i="11"/>
  <c r="O49" i="11"/>
  <c r="P48" i="11"/>
  <c r="O48" i="11"/>
  <c r="P47" i="11"/>
  <c r="O47" i="11"/>
  <c r="P46" i="11"/>
  <c r="O46" i="11"/>
  <c r="P45" i="11"/>
  <c r="O45" i="11"/>
  <c r="P44" i="11"/>
  <c r="O44" i="11"/>
  <c r="P43" i="11"/>
  <c r="O43" i="11"/>
  <c r="P42" i="11"/>
  <c r="O42" i="11"/>
  <c r="P41" i="11"/>
  <c r="O41" i="11"/>
  <c r="P39" i="11"/>
  <c r="O39" i="11"/>
  <c r="P38" i="11"/>
  <c r="O38" i="11"/>
  <c r="P37" i="11"/>
  <c r="O37" i="11"/>
  <c r="P36" i="11"/>
  <c r="O36" i="11"/>
  <c r="P35" i="11"/>
  <c r="O35" i="11"/>
  <c r="P34" i="11"/>
  <c r="O34" i="11"/>
  <c r="P33" i="11"/>
  <c r="O33" i="11"/>
  <c r="P32" i="11"/>
  <c r="O32" i="11"/>
  <c r="P31" i="11"/>
  <c r="O31" i="11"/>
  <c r="P30" i="11"/>
  <c r="O30" i="11"/>
  <c r="P29" i="11"/>
  <c r="O29" i="11"/>
  <c r="P28" i="11"/>
  <c r="O28" i="11"/>
  <c r="P27" i="11"/>
  <c r="O27" i="11"/>
  <c r="P26" i="11"/>
  <c r="O26" i="11"/>
  <c r="P25" i="11"/>
  <c r="O25" i="11"/>
  <c r="P24" i="11"/>
  <c r="O24" i="11"/>
  <c r="P23" i="11"/>
  <c r="O23" i="11"/>
  <c r="P22" i="11"/>
  <c r="O22" i="11"/>
  <c r="P21" i="11"/>
  <c r="O21" i="11"/>
  <c r="P20" i="11"/>
  <c r="O20" i="11"/>
  <c r="P19" i="11"/>
  <c r="O19" i="11"/>
  <c r="P18" i="11"/>
  <c r="O18" i="11"/>
  <c r="P16" i="11"/>
  <c r="O16" i="11"/>
  <c r="P15" i="11"/>
  <c r="O15" i="11"/>
  <c r="P14" i="11"/>
  <c r="O14" i="11"/>
  <c r="P13" i="11"/>
  <c r="O13" i="11"/>
  <c r="P12" i="11"/>
  <c r="O12" i="11"/>
  <c r="P11" i="11"/>
  <c r="O11" i="11"/>
  <c r="P10" i="11"/>
  <c r="O10" i="11"/>
  <c r="P9" i="11"/>
  <c r="O9" i="11"/>
  <c r="P8" i="11"/>
  <c r="O8" i="11"/>
  <c r="P7" i="11"/>
  <c r="O7" i="11"/>
  <c r="P6" i="11"/>
  <c r="O6" i="11"/>
  <c r="P5" i="11"/>
  <c r="O5" i="11"/>
  <c r="T3" i="11"/>
  <c r="T2" i="11"/>
  <c r="P56" i="10"/>
  <c r="O56" i="10"/>
  <c r="P55" i="10"/>
  <c r="O55" i="10"/>
  <c r="P54" i="10"/>
  <c r="O54" i="10"/>
  <c r="P53" i="10"/>
  <c r="O53" i="10"/>
  <c r="P52" i="10"/>
  <c r="O52" i="10"/>
  <c r="P51" i="10"/>
  <c r="O51" i="10"/>
  <c r="P50" i="10"/>
  <c r="O50" i="10"/>
  <c r="P49" i="10"/>
  <c r="O49" i="10"/>
  <c r="P48" i="10"/>
  <c r="O48" i="10"/>
  <c r="P47" i="10"/>
  <c r="O47" i="10"/>
  <c r="P46" i="10"/>
  <c r="O46" i="10"/>
  <c r="P45" i="10"/>
  <c r="O45" i="10"/>
  <c r="P44" i="10"/>
  <c r="O44" i="10"/>
  <c r="P43" i="10"/>
  <c r="O43" i="10"/>
  <c r="P42" i="10"/>
  <c r="O42" i="10"/>
  <c r="P41" i="10"/>
  <c r="O41" i="10"/>
  <c r="P39" i="10"/>
  <c r="O39" i="10"/>
  <c r="P38" i="10"/>
  <c r="O38" i="10"/>
  <c r="P37" i="10"/>
  <c r="O37" i="10"/>
  <c r="P36" i="10"/>
  <c r="O36" i="10"/>
  <c r="P35" i="10"/>
  <c r="O35" i="10"/>
  <c r="P34" i="10"/>
  <c r="O34" i="10"/>
  <c r="P33" i="10"/>
  <c r="O33" i="10"/>
  <c r="P32" i="10"/>
  <c r="O32" i="10"/>
  <c r="P31" i="10"/>
  <c r="O31" i="10"/>
  <c r="P30" i="10"/>
  <c r="O30" i="10"/>
  <c r="P29" i="10"/>
  <c r="O29" i="10"/>
  <c r="P28" i="10"/>
  <c r="O28" i="10"/>
  <c r="P27" i="10"/>
  <c r="O27" i="10"/>
  <c r="P26" i="10"/>
  <c r="O26" i="10"/>
  <c r="P25" i="10"/>
  <c r="O25" i="10"/>
  <c r="P24" i="10"/>
  <c r="O24" i="10"/>
  <c r="P23" i="10"/>
  <c r="O23" i="10"/>
  <c r="P22" i="10"/>
  <c r="O22" i="10"/>
  <c r="P21" i="10"/>
  <c r="O21" i="10"/>
  <c r="P20" i="10"/>
  <c r="O20" i="10"/>
  <c r="P19" i="10"/>
  <c r="O19" i="10"/>
  <c r="P18" i="10"/>
  <c r="O18" i="10"/>
  <c r="P16" i="10"/>
  <c r="O16" i="10"/>
  <c r="P15" i="10"/>
  <c r="O15" i="10"/>
  <c r="P14" i="10"/>
  <c r="O14" i="10"/>
  <c r="P13" i="10"/>
  <c r="O13" i="10"/>
  <c r="P12" i="10"/>
  <c r="O12" i="10"/>
  <c r="P11" i="10"/>
  <c r="O11" i="10"/>
  <c r="P10" i="10"/>
  <c r="O10" i="10"/>
  <c r="P9" i="10"/>
  <c r="O9" i="10"/>
  <c r="P8" i="10"/>
  <c r="O8" i="10"/>
  <c r="P7" i="10"/>
  <c r="O7" i="10"/>
  <c r="P6" i="10"/>
  <c r="O6" i="10"/>
  <c r="P5" i="10"/>
  <c r="O5" i="10"/>
  <c r="T3" i="10"/>
  <c r="T2" i="10"/>
  <c r="P56" i="9"/>
  <c r="O56" i="9"/>
  <c r="P55" i="9"/>
  <c r="O55" i="9"/>
  <c r="P54" i="9"/>
  <c r="O54" i="9"/>
  <c r="P53" i="9"/>
  <c r="O53" i="9"/>
  <c r="P52" i="9"/>
  <c r="O52" i="9"/>
  <c r="P51" i="9"/>
  <c r="O51" i="9"/>
  <c r="P50" i="9"/>
  <c r="O50" i="9"/>
  <c r="P49" i="9"/>
  <c r="O49" i="9"/>
  <c r="P48" i="9"/>
  <c r="O48" i="9"/>
  <c r="P47" i="9"/>
  <c r="O47" i="9"/>
  <c r="P46" i="9"/>
  <c r="O46" i="9"/>
  <c r="P45" i="9"/>
  <c r="O45" i="9"/>
  <c r="P44" i="9"/>
  <c r="O44" i="9"/>
  <c r="P43" i="9"/>
  <c r="O43" i="9"/>
  <c r="P42" i="9"/>
  <c r="O42" i="9"/>
  <c r="P41" i="9"/>
  <c r="O41" i="9"/>
  <c r="P39" i="9"/>
  <c r="O39" i="9"/>
  <c r="P38" i="9"/>
  <c r="O38" i="9"/>
  <c r="P37" i="9"/>
  <c r="O37" i="9"/>
  <c r="P36" i="9"/>
  <c r="O36" i="9"/>
  <c r="P35" i="9"/>
  <c r="O35" i="9"/>
  <c r="P34" i="9"/>
  <c r="O34" i="9"/>
  <c r="P33" i="9"/>
  <c r="O33" i="9"/>
  <c r="P32" i="9"/>
  <c r="O32" i="9"/>
  <c r="P31" i="9"/>
  <c r="O31" i="9"/>
  <c r="P30" i="9"/>
  <c r="O30" i="9"/>
  <c r="P29" i="9"/>
  <c r="O29" i="9"/>
  <c r="P28" i="9"/>
  <c r="O28" i="9"/>
  <c r="P27" i="9"/>
  <c r="O27" i="9"/>
  <c r="P26" i="9"/>
  <c r="O26" i="9"/>
  <c r="P25" i="9"/>
  <c r="O25" i="9"/>
  <c r="P24" i="9"/>
  <c r="O24" i="9"/>
  <c r="P23" i="9"/>
  <c r="O23" i="9"/>
  <c r="P22" i="9"/>
  <c r="O22" i="9"/>
  <c r="P21" i="9"/>
  <c r="O21" i="9"/>
  <c r="P20" i="9"/>
  <c r="O20" i="9"/>
  <c r="P19" i="9"/>
  <c r="O19" i="9"/>
  <c r="P18" i="9"/>
  <c r="O18" i="9"/>
  <c r="P16" i="9"/>
  <c r="O16" i="9"/>
  <c r="P15" i="9"/>
  <c r="O15" i="9"/>
  <c r="P14" i="9"/>
  <c r="O14" i="9"/>
  <c r="P13" i="9"/>
  <c r="O13" i="9"/>
  <c r="P12" i="9"/>
  <c r="O12" i="9"/>
  <c r="P11" i="9"/>
  <c r="O11" i="9"/>
  <c r="P10" i="9"/>
  <c r="O10" i="9"/>
  <c r="P9" i="9"/>
  <c r="O9" i="9"/>
  <c r="P8" i="9"/>
  <c r="O8" i="9"/>
  <c r="P7" i="9"/>
  <c r="O7" i="9"/>
  <c r="P6" i="9"/>
  <c r="O6" i="9"/>
  <c r="P5" i="9"/>
  <c r="O5" i="9"/>
  <c r="T3" i="9"/>
  <c r="T2" i="9"/>
  <c r="P56" i="8"/>
  <c r="O56" i="8"/>
  <c r="P55" i="8"/>
  <c r="O55" i="8"/>
  <c r="P54" i="8"/>
  <c r="O54" i="8"/>
  <c r="P53" i="8"/>
  <c r="O53" i="8"/>
  <c r="P52" i="8"/>
  <c r="O52" i="8"/>
  <c r="P51" i="8"/>
  <c r="O51" i="8"/>
  <c r="P50" i="8"/>
  <c r="O50" i="8"/>
  <c r="P49" i="8"/>
  <c r="O49" i="8"/>
  <c r="P48" i="8"/>
  <c r="O48" i="8"/>
  <c r="P47" i="8"/>
  <c r="O47" i="8"/>
  <c r="P46" i="8"/>
  <c r="O46" i="8"/>
  <c r="P45" i="8"/>
  <c r="O45" i="8"/>
  <c r="P44" i="8"/>
  <c r="O44" i="8"/>
  <c r="P43" i="8"/>
  <c r="O43" i="8"/>
  <c r="P42" i="8"/>
  <c r="O42" i="8"/>
  <c r="P41" i="8"/>
  <c r="O41" i="8"/>
  <c r="P39" i="8"/>
  <c r="O39" i="8"/>
  <c r="P38" i="8"/>
  <c r="O38" i="8"/>
  <c r="P37" i="8"/>
  <c r="O37" i="8"/>
  <c r="P36" i="8"/>
  <c r="O36" i="8"/>
  <c r="P35" i="8"/>
  <c r="O35" i="8"/>
  <c r="P34" i="8"/>
  <c r="O34" i="8"/>
  <c r="P33" i="8"/>
  <c r="O33" i="8"/>
  <c r="P32" i="8"/>
  <c r="O32" i="8"/>
  <c r="P31" i="8"/>
  <c r="O31" i="8"/>
  <c r="P30" i="8"/>
  <c r="O30" i="8"/>
  <c r="P29" i="8"/>
  <c r="O29" i="8"/>
  <c r="P28" i="8"/>
  <c r="O28" i="8"/>
  <c r="P27" i="8"/>
  <c r="O27" i="8"/>
  <c r="P26" i="8"/>
  <c r="O26" i="8"/>
  <c r="P25" i="8"/>
  <c r="O25" i="8"/>
  <c r="P24" i="8"/>
  <c r="O24" i="8"/>
  <c r="P23" i="8"/>
  <c r="O23" i="8"/>
  <c r="P22" i="8"/>
  <c r="O22" i="8"/>
  <c r="P21" i="8"/>
  <c r="O21" i="8"/>
  <c r="P20" i="8"/>
  <c r="O20" i="8"/>
  <c r="P19" i="8"/>
  <c r="O19" i="8"/>
  <c r="P18" i="8"/>
  <c r="O18" i="8"/>
  <c r="P16" i="8"/>
  <c r="O16" i="8"/>
  <c r="P15" i="8"/>
  <c r="O15" i="8"/>
  <c r="P14" i="8"/>
  <c r="O14" i="8"/>
  <c r="P13" i="8"/>
  <c r="O13" i="8"/>
  <c r="P12" i="8"/>
  <c r="O12" i="8"/>
  <c r="P11" i="8"/>
  <c r="O11" i="8"/>
  <c r="P10" i="8"/>
  <c r="O10" i="8"/>
  <c r="P9" i="8"/>
  <c r="O9" i="8"/>
  <c r="P8" i="8"/>
  <c r="O8" i="8"/>
  <c r="P7" i="8"/>
  <c r="O7" i="8"/>
  <c r="P6" i="8"/>
  <c r="O6" i="8"/>
  <c r="P5" i="8"/>
  <c r="O5" i="8"/>
  <c r="T3" i="8"/>
  <c r="T2" i="8"/>
  <c r="P56" i="7"/>
  <c r="O56" i="7"/>
  <c r="P55" i="7"/>
  <c r="O55" i="7"/>
  <c r="P54" i="7"/>
  <c r="O54" i="7"/>
  <c r="P53" i="7"/>
  <c r="O53" i="7"/>
  <c r="P52" i="7"/>
  <c r="O52" i="7"/>
  <c r="P51" i="7"/>
  <c r="O51" i="7"/>
  <c r="P50" i="7"/>
  <c r="O50" i="7"/>
  <c r="P49" i="7"/>
  <c r="O49" i="7"/>
  <c r="P48" i="7"/>
  <c r="O48" i="7"/>
  <c r="P47" i="7"/>
  <c r="O47" i="7"/>
  <c r="P46" i="7"/>
  <c r="O46" i="7"/>
  <c r="P45" i="7"/>
  <c r="O45" i="7"/>
  <c r="P44" i="7"/>
  <c r="O44" i="7"/>
  <c r="P43" i="7"/>
  <c r="O43" i="7"/>
  <c r="P42" i="7"/>
  <c r="O42" i="7"/>
  <c r="P41" i="7"/>
  <c r="O41" i="7"/>
  <c r="P39" i="7"/>
  <c r="O39" i="7"/>
  <c r="P38" i="7"/>
  <c r="O38" i="7"/>
  <c r="P37" i="7"/>
  <c r="O37" i="7"/>
  <c r="P36" i="7"/>
  <c r="O36" i="7"/>
  <c r="P35" i="7"/>
  <c r="O35" i="7"/>
  <c r="P34" i="7"/>
  <c r="O34" i="7"/>
  <c r="P33" i="7"/>
  <c r="O33" i="7"/>
  <c r="P32" i="7"/>
  <c r="O32" i="7"/>
  <c r="P31" i="7"/>
  <c r="O31" i="7"/>
  <c r="P30" i="7"/>
  <c r="O30" i="7"/>
  <c r="P29" i="7"/>
  <c r="O29" i="7"/>
  <c r="P28" i="7"/>
  <c r="O28" i="7"/>
  <c r="P27" i="7"/>
  <c r="O27" i="7"/>
  <c r="P26" i="7"/>
  <c r="O26" i="7"/>
  <c r="P25" i="7"/>
  <c r="O25" i="7"/>
  <c r="P24" i="7"/>
  <c r="O24" i="7"/>
  <c r="P23" i="7"/>
  <c r="O23" i="7"/>
  <c r="P22" i="7"/>
  <c r="O22" i="7"/>
  <c r="P21" i="7"/>
  <c r="O21" i="7"/>
  <c r="P20" i="7"/>
  <c r="O20" i="7"/>
  <c r="P19" i="7"/>
  <c r="O19" i="7"/>
  <c r="P18" i="7"/>
  <c r="O18" i="7"/>
  <c r="P16" i="7"/>
  <c r="O16" i="7"/>
  <c r="P15" i="7"/>
  <c r="O15" i="7"/>
  <c r="P14" i="7"/>
  <c r="O14" i="7"/>
  <c r="P13" i="7"/>
  <c r="O13" i="7"/>
  <c r="P12" i="7"/>
  <c r="O12" i="7"/>
  <c r="P11" i="7"/>
  <c r="O11" i="7"/>
  <c r="P10" i="7"/>
  <c r="O10" i="7"/>
  <c r="P9" i="7"/>
  <c r="O9" i="7"/>
  <c r="P8" i="7"/>
  <c r="O8" i="7"/>
  <c r="P7" i="7"/>
  <c r="O7" i="7"/>
  <c r="P6" i="7"/>
  <c r="O6" i="7"/>
  <c r="P5" i="7"/>
  <c r="O5" i="7"/>
  <c r="T3" i="7"/>
  <c r="T2" i="7"/>
  <c r="P56" i="6"/>
  <c r="O56" i="6"/>
  <c r="P55" i="6"/>
  <c r="O55" i="6"/>
  <c r="P54" i="6"/>
  <c r="O54" i="6"/>
  <c r="P53" i="6"/>
  <c r="O53" i="6"/>
  <c r="P52" i="6"/>
  <c r="O52" i="6"/>
  <c r="P51" i="6"/>
  <c r="O51" i="6"/>
  <c r="P50" i="6"/>
  <c r="O50" i="6"/>
  <c r="P49" i="6"/>
  <c r="O49" i="6"/>
  <c r="P48" i="6"/>
  <c r="O48" i="6"/>
  <c r="P47" i="6"/>
  <c r="O47" i="6"/>
  <c r="P46" i="6"/>
  <c r="O46" i="6"/>
  <c r="P45" i="6"/>
  <c r="O45" i="6"/>
  <c r="P44" i="6"/>
  <c r="O44" i="6"/>
  <c r="P43" i="6"/>
  <c r="O43" i="6"/>
  <c r="P42" i="6"/>
  <c r="O42" i="6"/>
  <c r="P41" i="6"/>
  <c r="O41" i="6"/>
  <c r="P39" i="6"/>
  <c r="O39" i="6"/>
  <c r="P38" i="6"/>
  <c r="O38" i="6"/>
  <c r="P37" i="6"/>
  <c r="O37" i="6"/>
  <c r="P36" i="6"/>
  <c r="O36" i="6"/>
  <c r="P35" i="6"/>
  <c r="O35" i="6"/>
  <c r="P34" i="6"/>
  <c r="O34" i="6"/>
  <c r="P33" i="6"/>
  <c r="O33" i="6"/>
  <c r="P32" i="6"/>
  <c r="O32" i="6"/>
  <c r="P31" i="6"/>
  <c r="O31" i="6"/>
  <c r="P30" i="6"/>
  <c r="O30" i="6"/>
  <c r="P29" i="6"/>
  <c r="O29" i="6"/>
  <c r="P28" i="6"/>
  <c r="O28" i="6"/>
  <c r="P27" i="6"/>
  <c r="O27" i="6"/>
  <c r="P26" i="6"/>
  <c r="O26" i="6"/>
  <c r="P25" i="6"/>
  <c r="O25" i="6"/>
  <c r="P24" i="6"/>
  <c r="O24" i="6"/>
  <c r="P23" i="6"/>
  <c r="O23" i="6"/>
  <c r="P22" i="6"/>
  <c r="O22" i="6"/>
  <c r="P21" i="6"/>
  <c r="O21" i="6"/>
  <c r="P20" i="6"/>
  <c r="O20" i="6"/>
  <c r="P19" i="6"/>
  <c r="O19" i="6"/>
  <c r="P18" i="6"/>
  <c r="O18" i="6"/>
  <c r="P16" i="6"/>
  <c r="O16" i="6"/>
  <c r="P15" i="6"/>
  <c r="O15" i="6"/>
  <c r="P14" i="6"/>
  <c r="O14" i="6"/>
  <c r="P13" i="6"/>
  <c r="O13" i="6"/>
  <c r="P12" i="6"/>
  <c r="O12" i="6"/>
  <c r="P11" i="6"/>
  <c r="O11" i="6"/>
  <c r="P10" i="6"/>
  <c r="O10" i="6"/>
  <c r="P9" i="6"/>
  <c r="O9" i="6"/>
  <c r="P8" i="6"/>
  <c r="O8" i="6"/>
  <c r="P7" i="6"/>
  <c r="O7" i="6"/>
  <c r="P6" i="6"/>
  <c r="O6" i="6"/>
  <c r="P5" i="6"/>
  <c r="O5" i="6"/>
  <c r="T3" i="6"/>
  <c r="T2" i="6"/>
  <c r="R56" i="5"/>
  <c r="Q56" i="5"/>
  <c r="P56" i="5"/>
  <c r="O56" i="5"/>
  <c r="R55" i="5"/>
  <c r="Q55" i="5"/>
  <c r="P55" i="5"/>
  <c r="O55" i="5"/>
  <c r="R54" i="5"/>
  <c r="Q54" i="5"/>
  <c r="P54" i="5"/>
  <c r="O54" i="5"/>
  <c r="R53" i="5"/>
  <c r="Q53" i="5"/>
  <c r="P53" i="5"/>
  <c r="O53" i="5"/>
  <c r="R52" i="5"/>
  <c r="Q52" i="5"/>
  <c r="P52" i="5"/>
  <c r="O52" i="5"/>
  <c r="R51" i="5"/>
  <c r="Q51" i="5"/>
  <c r="P51" i="5"/>
  <c r="O51" i="5"/>
  <c r="R50" i="5"/>
  <c r="Q50" i="5"/>
  <c r="P50" i="5"/>
  <c r="O50" i="5"/>
  <c r="R49" i="5"/>
  <c r="Q49" i="5"/>
  <c r="P49" i="5"/>
  <c r="O49" i="5"/>
  <c r="R48" i="5"/>
  <c r="Q48" i="5"/>
  <c r="P48" i="5"/>
  <c r="O48" i="5"/>
  <c r="R47" i="5"/>
  <c r="Q47" i="5"/>
  <c r="P47" i="5"/>
  <c r="O47" i="5"/>
  <c r="R46" i="5"/>
  <c r="Q46" i="5"/>
  <c r="P46" i="5"/>
  <c r="O46" i="5"/>
  <c r="R45" i="5"/>
  <c r="Q45" i="5"/>
  <c r="P45" i="5"/>
  <c r="O45" i="5"/>
  <c r="R44" i="5"/>
  <c r="Q44" i="5"/>
  <c r="P44" i="5"/>
  <c r="O44" i="5"/>
  <c r="R43" i="5"/>
  <c r="Q43" i="5"/>
  <c r="P43" i="5"/>
  <c r="O43" i="5"/>
  <c r="R42" i="5"/>
  <c r="Q42" i="5"/>
  <c r="P42" i="5"/>
  <c r="O42" i="5"/>
  <c r="R41" i="5"/>
  <c r="Q41" i="5"/>
  <c r="P41" i="5"/>
  <c r="O41" i="5"/>
  <c r="R39" i="5"/>
  <c r="Q39" i="5"/>
  <c r="P39" i="5"/>
  <c r="O39" i="5"/>
  <c r="R38" i="5"/>
  <c r="Q38" i="5"/>
  <c r="P38" i="5"/>
  <c r="O38" i="5"/>
  <c r="R37" i="5"/>
  <c r="Q37" i="5"/>
  <c r="P37" i="5"/>
  <c r="O37" i="5"/>
  <c r="R36" i="5"/>
  <c r="Q36" i="5"/>
  <c r="P36" i="5"/>
  <c r="O36" i="5"/>
  <c r="R35" i="5"/>
  <c r="Q35" i="5"/>
  <c r="P35" i="5"/>
  <c r="O35" i="5"/>
  <c r="R34" i="5"/>
  <c r="Q34" i="5"/>
  <c r="P34" i="5"/>
  <c r="O34" i="5"/>
  <c r="R33" i="5"/>
  <c r="Q33" i="5"/>
  <c r="P33" i="5"/>
  <c r="O33" i="5"/>
  <c r="R32" i="5"/>
  <c r="Q32" i="5"/>
  <c r="P32" i="5"/>
  <c r="O32" i="5"/>
  <c r="R31" i="5"/>
  <c r="Q31" i="5"/>
  <c r="P31" i="5"/>
  <c r="O31" i="5"/>
  <c r="R30" i="5"/>
  <c r="Q30" i="5"/>
  <c r="P30" i="5"/>
  <c r="O30" i="5"/>
  <c r="R29" i="5"/>
  <c r="Q29" i="5"/>
  <c r="P29" i="5"/>
  <c r="O29" i="5"/>
  <c r="R28" i="5"/>
  <c r="Q28" i="5"/>
  <c r="P28" i="5"/>
  <c r="O28" i="5"/>
  <c r="R27" i="5"/>
  <c r="Q27" i="5"/>
  <c r="P27" i="5"/>
  <c r="O27" i="5"/>
  <c r="R26" i="5"/>
  <c r="Q26" i="5"/>
  <c r="P26" i="5"/>
  <c r="O26" i="5"/>
  <c r="R25" i="5"/>
  <c r="Q25" i="5"/>
  <c r="P25" i="5"/>
  <c r="O25" i="5"/>
  <c r="R24" i="5"/>
  <c r="Q24" i="5"/>
  <c r="P24" i="5"/>
  <c r="O24" i="5"/>
  <c r="R23" i="5"/>
  <c r="Q23" i="5"/>
  <c r="P23" i="5"/>
  <c r="O23" i="5"/>
  <c r="R22" i="5"/>
  <c r="Q22" i="5"/>
  <c r="P22" i="5"/>
  <c r="O22" i="5"/>
  <c r="R21" i="5"/>
  <c r="Q21" i="5"/>
  <c r="P21" i="5"/>
  <c r="O21" i="5"/>
  <c r="R20" i="5"/>
  <c r="Q20" i="5"/>
  <c r="P20" i="5"/>
  <c r="O20" i="5"/>
  <c r="R19" i="5"/>
  <c r="Q19" i="5"/>
  <c r="P19" i="5"/>
  <c r="O19" i="5"/>
  <c r="R18" i="5"/>
  <c r="Q18" i="5"/>
  <c r="P18" i="5"/>
  <c r="O18" i="5"/>
  <c r="R16" i="5"/>
  <c r="Q16" i="5"/>
  <c r="P16" i="5"/>
  <c r="O16" i="5"/>
  <c r="R15" i="5"/>
  <c r="Q15" i="5"/>
  <c r="P15" i="5"/>
  <c r="O15" i="5"/>
  <c r="R14" i="5"/>
  <c r="Q14" i="5"/>
  <c r="P14" i="5"/>
  <c r="O14" i="5"/>
  <c r="R13" i="5"/>
  <c r="Q13" i="5"/>
  <c r="P13" i="5"/>
  <c r="O13" i="5"/>
  <c r="R12" i="5"/>
  <c r="Q12" i="5"/>
  <c r="P12" i="5"/>
  <c r="O12" i="5"/>
  <c r="R11" i="5"/>
  <c r="Q11" i="5"/>
  <c r="P11" i="5"/>
  <c r="O11" i="5"/>
  <c r="R10" i="5"/>
  <c r="Q10" i="5"/>
  <c r="P10" i="5"/>
  <c r="O10" i="5"/>
  <c r="R9" i="5"/>
  <c r="Q9" i="5"/>
  <c r="P9" i="5"/>
  <c r="O9" i="5"/>
  <c r="R8" i="5"/>
  <c r="Q8" i="5"/>
  <c r="P8" i="5"/>
  <c r="O8" i="5"/>
  <c r="R7" i="5"/>
  <c r="Q7" i="5"/>
  <c r="P7" i="5"/>
  <c r="O7" i="5"/>
  <c r="R6" i="5"/>
  <c r="Q6" i="5"/>
  <c r="P6" i="5"/>
  <c r="O6" i="5"/>
  <c r="R5" i="5"/>
  <c r="Q5" i="5"/>
  <c r="P5" i="5"/>
  <c r="O5" i="5"/>
  <c r="T3" i="5"/>
  <c r="T2" i="5"/>
  <c r="AG56" i="4"/>
  <c r="AF56" i="4"/>
  <c r="AE56" i="4"/>
  <c r="AD56" i="4"/>
  <c r="AC56" i="4"/>
  <c r="AB56" i="4"/>
  <c r="AA56" i="4"/>
  <c r="Z56" i="4"/>
  <c r="Y56" i="4"/>
  <c r="X56" i="4"/>
  <c r="W56" i="4"/>
  <c r="V56" i="4"/>
  <c r="R56" i="4"/>
  <c r="Q56" i="4"/>
  <c r="P56" i="4"/>
  <c r="O56" i="4"/>
  <c r="AG55" i="4"/>
  <c r="AF55" i="4"/>
  <c r="AE55" i="4"/>
  <c r="AD55" i="4"/>
  <c r="AC55" i="4"/>
  <c r="AB55" i="4"/>
  <c r="AA55" i="4"/>
  <c r="Z55" i="4"/>
  <c r="Y55" i="4"/>
  <c r="X55" i="4"/>
  <c r="W55" i="4"/>
  <c r="V55" i="4"/>
  <c r="R55" i="4"/>
  <c r="Q55" i="4"/>
  <c r="P55" i="4"/>
  <c r="O55" i="4"/>
  <c r="AG54" i="4"/>
  <c r="AF54" i="4"/>
  <c r="AE54" i="4"/>
  <c r="AD54" i="4"/>
  <c r="AC54" i="4"/>
  <c r="AB54" i="4"/>
  <c r="AA54" i="4"/>
  <c r="Z54" i="4"/>
  <c r="Y54" i="4"/>
  <c r="X54" i="4"/>
  <c r="W54" i="4"/>
  <c r="V54" i="4"/>
  <c r="R54" i="4"/>
  <c r="Q54" i="4"/>
  <c r="P54" i="4"/>
  <c r="O54" i="4"/>
  <c r="AG53" i="4"/>
  <c r="AF53" i="4"/>
  <c r="AE53" i="4"/>
  <c r="AD53" i="4"/>
  <c r="AC53" i="4"/>
  <c r="AB53" i="4"/>
  <c r="AA53" i="4"/>
  <c r="Z53" i="4"/>
  <c r="Y53" i="4"/>
  <c r="X53" i="4"/>
  <c r="W53" i="4"/>
  <c r="V53" i="4"/>
  <c r="R53" i="4"/>
  <c r="Q53" i="4"/>
  <c r="P53" i="4"/>
  <c r="O53" i="4"/>
  <c r="AG52" i="4"/>
  <c r="AF52" i="4"/>
  <c r="AE52" i="4"/>
  <c r="AD52" i="4"/>
  <c r="AC52" i="4"/>
  <c r="AB52" i="4"/>
  <c r="AA52" i="4"/>
  <c r="Z52" i="4"/>
  <c r="Y52" i="4"/>
  <c r="X52" i="4"/>
  <c r="W52" i="4"/>
  <c r="V52" i="4"/>
  <c r="R52" i="4"/>
  <c r="Q52" i="4"/>
  <c r="P52" i="4"/>
  <c r="O52" i="4"/>
  <c r="AG51" i="4"/>
  <c r="AF51" i="4"/>
  <c r="AE51" i="4"/>
  <c r="AD51" i="4"/>
  <c r="AC51" i="4"/>
  <c r="AB51" i="4"/>
  <c r="AA51" i="4"/>
  <c r="Z51" i="4"/>
  <c r="Y51" i="4"/>
  <c r="X51" i="4"/>
  <c r="W51" i="4"/>
  <c r="V51" i="4"/>
  <c r="R51" i="4"/>
  <c r="Q51" i="4"/>
  <c r="P51" i="4"/>
  <c r="O51" i="4"/>
  <c r="AG50" i="4"/>
  <c r="AF50" i="4"/>
  <c r="AE50" i="4"/>
  <c r="AD50" i="4"/>
  <c r="AC50" i="4"/>
  <c r="AB50" i="4"/>
  <c r="AA50" i="4"/>
  <c r="Z50" i="4"/>
  <c r="Y50" i="4"/>
  <c r="X50" i="4"/>
  <c r="W50" i="4"/>
  <c r="V50" i="4"/>
  <c r="R50" i="4"/>
  <c r="Q50" i="4"/>
  <c r="P50" i="4"/>
  <c r="O50" i="4"/>
  <c r="AG49" i="4"/>
  <c r="AF49" i="4"/>
  <c r="AE49" i="4"/>
  <c r="AD49" i="4"/>
  <c r="AC49" i="4"/>
  <c r="AB49" i="4"/>
  <c r="AA49" i="4"/>
  <c r="Z49" i="4"/>
  <c r="Y49" i="4"/>
  <c r="X49" i="4"/>
  <c r="W49" i="4"/>
  <c r="V49" i="4"/>
  <c r="R49" i="4"/>
  <c r="Q49" i="4"/>
  <c r="P49" i="4"/>
  <c r="O49" i="4"/>
  <c r="AG48" i="4"/>
  <c r="AF48" i="4"/>
  <c r="AE48" i="4"/>
  <c r="AD48" i="4"/>
  <c r="AC48" i="4"/>
  <c r="AB48" i="4"/>
  <c r="AA48" i="4"/>
  <c r="Z48" i="4"/>
  <c r="Y48" i="4"/>
  <c r="X48" i="4"/>
  <c r="W48" i="4"/>
  <c r="V48" i="4"/>
  <c r="R48" i="4"/>
  <c r="Q48" i="4"/>
  <c r="P48" i="4"/>
  <c r="O48" i="4"/>
  <c r="AG47" i="4"/>
  <c r="AF47" i="4"/>
  <c r="AE47" i="4"/>
  <c r="AD47" i="4"/>
  <c r="AC47" i="4"/>
  <c r="AB47" i="4"/>
  <c r="AA47" i="4"/>
  <c r="Z47" i="4"/>
  <c r="Y47" i="4"/>
  <c r="X47" i="4"/>
  <c r="W47" i="4"/>
  <c r="V47" i="4"/>
  <c r="R47" i="4"/>
  <c r="Q47" i="4"/>
  <c r="P47" i="4"/>
  <c r="O47" i="4"/>
  <c r="AG46" i="4"/>
  <c r="AF46" i="4"/>
  <c r="AE46" i="4"/>
  <c r="AD46" i="4"/>
  <c r="AC46" i="4"/>
  <c r="AB46" i="4"/>
  <c r="AA46" i="4"/>
  <c r="Z46" i="4"/>
  <c r="Y46" i="4"/>
  <c r="X46" i="4"/>
  <c r="W46" i="4"/>
  <c r="V46" i="4"/>
  <c r="R46" i="4"/>
  <c r="Q46" i="4"/>
  <c r="P46" i="4"/>
  <c r="O46" i="4"/>
  <c r="AG45" i="4"/>
  <c r="AF45" i="4"/>
  <c r="AE45" i="4"/>
  <c r="AD45" i="4"/>
  <c r="AC45" i="4"/>
  <c r="AB45" i="4"/>
  <c r="AA45" i="4"/>
  <c r="Z45" i="4"/>
  <c r="Y45" i="4"/>
  <c r="X45" i="4"/>
  <c r="W45" i="4"/>
  <c r="V45" i="4"/>
  <c r="R45" i="4"/>
  <c r="Q45" i="4"/>
  <c r="P45" i="4"/>
  <c r="O45" i="4"/>
  <c r="AG44" i="4"/>
  <c r="AF44" i="4"/>
  <c r="AE44" i="4"/>
  <c r="AD44" i="4"/>
  <c r="AC44" i="4"/>
  <c r="AB44" i="4"/>
  <c r="AA44" i="4"/>
  <c r="Z44" i="4"/>
  <c r="Y44" i="4"/>
  <c r="X44" i="4"/>
  <c r="W44" i="4"/>
  <c r="V44" i="4"/>
  <c r="R44" i="4"/>
  <c r="Q44" i="4"/>
  <c r="P44" i="4"/>
  <c r="O44" i="4"/>
  <c r="AG43" i="4"/>
  <c r="AF43" i="4"/>
  <c r="AE43" i="4"/>
  <c r="AD43" i="4"/>
  <c r="AC43" i="4"/>
  <c r="AB43" i="4"/>
  <c r="AA43" i="4"/>
  <c r="Z43" i="4"/>
  <c r="Y43" i="4"/>
  <c r="X43" i="4"/>
  <c r="W43" i="4"/>
  <c r="V43" i="4"/>
  <c r="R43" i="4"/>
  <c r="Q43" i="4"/>
  <c r="P43" i="4"/>
  <c r="O43" i="4"/>
  <c r="AG42" i="4"/>
  <c r="AF42" i="4"/>
  <c r="AE42" i="4"/>
  <c r="AD42" i="4"/>
  <c r="AC42" i="4"/>
  <c r="AB42" i="4"/>
  <c r="AA42" i="4"/>
  <c r="Z42" i="4"/>
  <c r="Y42" i="4"/>
  <c r="X42" i="4"/>
  <c r="W42" i="4"/>
  <c r="V42" i="4"/>
  <c r="R42" i="4"/>
  <c r="Q42" i="4"/>
  <c r="P42" i="4"/>
  <c r="O42" i="4"/>
  <c r="AG41" i="4"/>
  <c r="AF41" i="4"/>
  <c r="AE41" i="4"/>
  <c r="AD41" i="4"/>
  <c r="AC41" i="4"/>
  <c r="AB41" i="4"/>
  <c r="AA41" i="4"/>
  <c r="Z41" i="4"/>
  <c r="Y41" i="4"/>
  <c r="X41" i="4"/>
  <c r="W41" i="4"/>
  <c r="V41" i="4"/>
  <c r="R41" i="4"/>
  <c r="Q41" i="4"/>
  <c r="P41" i="4"/>
  <c r="O41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AG39" i="4"/>
  <c r="AF39" i="4"/>
  <c r="AE39" i="4"/>
  <c r="AD39" i="4"/>
  <c r="AC39" i="4"/>
  <c r="AB39" i="4"/>
  <c r="AA39" i="4"/>
  <c r="Z39" i="4"/>
  <c r="Y39" i="4"/>
  <c r="X39" i="4"/>
  <c r="W39" i="4"/>
  <c r="V39" i="4"/>
  <c r="R39" i="4"/>
  <c r="Q39" i="4"/>
  <c r="P39" i="4"/>
  <c r="O39" i="4"/>
  <c r="AG38" i="4"/>
  <c r="AF38" i="4"/>
  <c r="AE38" i="4"/>
  <c r="AD38" i="4"/>
  <c r="AC38" i="4"/>
  <c r="AB38" i="4"/>
  <c r="AA38" i="4"/>
  <c r="Z38" i="4"/>
  <c r="Y38" i="4"/>
  <c r="X38" i="4"/>
  <c r="W38" i="4"/>
  <c r="V38" i="4"/>
  <c r="R38" i="4"/>
  <c r="Q38" i="4"/>
  <c r="P38" i="4"/>
  <c r="O38" i="4"/>
  <c r="AG37" i="4"/>
  <c r="AF37" i="4"/>
  <c r="AE37" i="4"/>
  <c r="AD37" i="4"/>
  <c r="AC37" i="4"/>
  <c r="AB37" i="4"/>
  <c r="AA37" i="4"/>
  <c r="Z37" i="4"/>
  <c r="Y37" i="4"/>
  <c r="X37" i="4"/>
  <c r="W37" i="4"/>
  <c r="V37" i="4"/>
  <c r="R37" i="4"/>
  <c r="Q37" i="4"/>
  <c r="P37" i="4"/>
  <c r="O37" i="4"/>
  <c r="AG36" i="4"/>
  <c r="AF36" i="4"/>
  <c r="AE36" i="4"/>
  <c r="AD36" i="4"/>
  <c r="AC36" i="4"/>
  <c r="AB36" i="4"/>
  <c r="AA36" i="4"/>
  <c r="Z36" i="4"/>
  <c r="Y36" i="4"/>
  <c r="X36" i="4"/>
  <c r="W36" i="4"/>
  <c r="V36" i="4"/>
  <c r="R36" i="4"/>
  <c r="Q36" i="4"/>
  <c r="P36" i="4"/>
  <c r="O36" i="4"/>
  <c r="AG35" i="4"/>
  <c r="AF35" i="4"/>
  <c r="AE35" i="4"/>
  <c r="AD35" i="4"/>
  <c r="AC35" i="4"/>
  <c r="AB35" i="4"/>
  <c r="AA35" i="4"/>
  <c r="Z35" i="4"/>
  <c r="Y35" i="4"/>
  <c r="X35" i="4"/>
  <c r="W35" i="4"/>
  <c r="V35" i="4"/>
  <c r="R35" i="4"/>
  <c r="Q35" i="4"/>
  <c r="P35" i="4"/>
  <c r="O35" i="4"/>
  <c r="AG34" i="4"/>
  <c r="AF34" i="4"/>
  <c r="AE34" i="4"/>
  <c r="AD34" i="4"/>
  <c r="AC34" i="4"/>
  <c r="AB34" i="4"/>
  <c r="AA34" i="4"/>
  <c r="Z34" i="4"/>
  <c r="Y34" i="4"/>
  <c r="X34" i="4"/>
  <c r="W34" i="4"/>
  <c r="V34" i="4"/>
  <c r="R34" i="4"/>
  <c r="Q34" i="4"/>
  <c r="P34" i="4"/>
  <c r="O34" i="4"/>
  <c r="AG33" i="4"/>
  <c r="AF33" i="4"/>
  <c r="AE33" i="4"/>
  <c r="AD33" i="4"/>
  <c r="AC33" i="4"/>
  <c r="AB33" i="4"/>
  <c r="AA33" i="4"/>
  <c r="Z33" i="4"/>
  <c r="Y33" i="4"/>
  <c r="X33" i="4"/>
  <c r="W33" i="4"/>
  <c r="V33" i="4"/>
  <c r="R33" i="4"/>
  <c r="Q33" i="4"/>
  <c r="P33" i="4"/>
  <c r="O33" i="4"/>
  <c r="AG32" i="4"/>
  <c r="AF32" i="4"/>
  <c r="AE32" i="4"/>
  <c r="AD32" i="4"/>
  <c r="AC32" i="4"/>
  <c r="AB32" i="4"/>
  <c r="AA32" i="4"/>
  <c r="Z32" i="4"/>
  <c r="Y32" i="4"/>
  <c r="X32" i="4"/>
  <c r="W32" i="4"/>
  <c r="V32" i="4"/>
  <c r="R32" i="4"/>
  <c r="Q32" i="4"/>
  <c r="P32" i="4"/>
  <c r="O32" i="4"/>
  <c r="AG31" i="4"/>
  <c r="AF31" i="4"/>
  <c r="AE31" i="4"/>
  <c r="AD31" i="4"/>
  <c r="AC31" i="4"/>
  <c r="AB31" i="4"/>
  <c r="AA31" i="4"/>
  <c r="Z31" i="4"/>
  <c r="Y31" i="4"/>
  <c r="X31" i="4"/>
  <c r="W31" i="4"/>
  <c r="V31" i="4"/>
  <c r="R31" i="4"/>
  <c r="Q31" i="4"/>
  <c r="P31" i="4"/>
  <c r="O31" i="4"/>
  <c r="AG30" i="4"/>
  <c r="AF30" i="4"/>
  <c r="AE30" i="4"/>
  <c r="AD30" i="4"/>
  <c r="AC30" i="4"/>
  <c r="AB30" i="4"/>
  <c r="AA30" i="4"/>
  <c r="Z30" i="4"/>
  <c r="Y30" i="4"/>
  <c r="X30" i="4"/>
  <c r="W30" i="4"/>
  <c r="V30" i="4"/>
  <c r="R30" i="4"/>
  <c r="Q30" i="4"/>
  <c r="P30" i="4"/>
  <c r="O30" i="4"/>
  <c r="AG29" i="4"/>
  <c r="AF29" i="4"/>
  <c r="AE29" i="4"/>
  <c r="AD29" i="4"/>
  <c r="AC29" i="4"/>
  <c r="AB29" i="4"/>
  <c r="AA29" i="4"/>
  <c r="Z29" i="4"/>
  <c r="Y29" i="4"/>
  <c r="X29" i="4"/>
  <c r="W29" i="4"/>
  <c r="V29" i="4"/>
  <c r="R29" i="4"/>
  <c r="Q29" i="4"/>
  <c r="P29" i="4"/>
  <c r="O29" i="4"/>
  <c r="AG28" i="4"/>
  <c r="AF28" i="4"/>
  <c r="AE28" i="4"/>
  <c r="AD28" i="4"/>
  <c r="AC28" i="4"/>
  <c r="AB28" i="4"/>
  <c r="AA28" i="4"/>
  <c r="Z28" i="4"/>
  <c r="Y28" i="4"/>
  <c r="X28" i="4"/>
  <c r="W28" i="4"/>
  <c r="V28" i="4"/>
  <c r="R28" i="4"/>
  <c r="Q28" i="4"/>
  <c r="P28" i="4"/>
  <c r="O28" i="4"/>
  <c r="AG27" i="4"/>
  <c r="AF27" i="4"/>
  <c r="AE27" i="4"/>
  <c r="AD27" i="4"/>
  <c r="AC27" i="4"/>
  <c r="AB27" i="4"/>
  <c r="AA27" i="4"/>
  <c r="Z27" i="4"/>
  <c r="Y27" i="4"/>
  <c r="X27" i="4"/>
  <c r="W27" i="4"/>
  <c r="V27" i="4"/>
  <c r="R27" i="4"/>
  <c r="Q27" i="4"/>
  <c r="P27" i="4"/>
  <c r="O27" i="4"/>
  <c r="AG26" i="4"/>
  <c r="AF26" i="4"/>
  <c r="AE26" i="4"/>
  <c r="AD26" i="4"/>
  <c r="AC26" i="4"/>
  <c r="AB26" i="4"/>
  <c r="AA26" i="4"/>
  <c r="Z26" i="4"/>
  <c r="Y26" i="4"/>
  <c r="X26" i="4"/>
  <c r="W26" i="4"/>
  <c r="V26" i="4"/>
  <c r="R26" i="4"/>
  <c r="Q26" i="4"/>
  <c r="P26" i="4"/>
  <c r="O26" i="4"/>
  <c r="AG25" i="4"/>
  <c r="AF25" i="4"/>
  <c r="AE25" i="4"/>
  <c r="AD25" i="4"/>
  <c r="AC25" i="4"/>
  <c r="AB25" i="4"/>
  <c r="AA25" i="4"/>
  <c r="Z25" i="4"/>
  <c r="Y25" i="4"/>
  <c r="X25" i="4"/>
  <c r="W25" i="4"/>
  <c r="V25" i="4"/>
  <c r="R25" i="4"/>
  <c r="Q25" i="4"/>
  <c r="P25" i="4"/>
  <c r="O25" i="4"/>
  <c r="AG24" i="4"/>
  <c r="AF24" i="4"/>
  <c r="AE24" i="4"/>
  <c r="AD24" i="4"/>
  <c r="AC24" i="4"/>
  <c r="AB24" i="4"/>
  <c r="AA24" i="4"/>
  <c r="Z24" i="4"/>
  <c r="Y24" i="4"/>
  <c r="X24" i="4"/>
  <c r="W24" i="4"/>
  <c r="V24" i="4"/>
  <c r="R24" i="4"/>
  <c r="Q24" i="4"/>
  <c r="P24" i="4"/>
  <c r="O24" i="4"/>
  <c r="AG23" i="4"/>
  <c r="AF23" i="4"/>
  <c r="AE23" i="4"/>
  <c r="AD23" i="4"/>
  <c r="AC23" i="4"/>
  <c r="AB23" i="4"/>
  <c r="AA23" i="4"/>
  <c r="Z23" i="4"/>
  <c r="Y23" i="4"/>
  <c r="X23" i="4"/>
  <c r="W23" i="4"/>
  <c r="V23" i="4"/>
  <c r="R23" i="4"/>
  <c r="Q23" i="4"/>
  <c r="P23" i="4"/>
  <c r="O23" i="4"/>
  <c r="AG22" i="4"/>
  <c r="AF22" i="4"/>
  <c r="AE22" i="4"/>
  <c r="AD22" i="4"/>
  <c r="AC22" i="4"/>
  <c r="AB22" i="4"/>
  <c r="AA22" i="4"/>
  <c r="Z22" i="4"/>
  <c r="Y22" i="4"/>
  <c r="X22" i="4"/>
  <c r="W22" i="4"/>
  <c r="V22" i="4"/>
  <c r="R22" i="4"/>
  <c r="Q22" i="4"/>
  <c r="P22" i="4"/>
  <c r="O22" i="4"/>
  <c r="AG21" i="4"/>
  <c r="AF21" i="4"/>
  <c r="AE21" i="4"/>
  <c r="AD21" i="4"/>
  <c r="AC21" i="4"/>
  <c r="AB21" i="4"/>
  <c r="AA21" i="4"/>
  <c r="Z21" i="4"/>
  <c r="Y21" i="4"/>
  <c r="X21" i="4"/>
  <c r="W21" i="4"/>
  <c r="V21" i="4"/>
  <c r="R21" i="4"/>
  <c r="Q21" i="4"/>
  <c r="P21" i="4"/>
  <c r="O21" i="4"/>
  <c r="AG20" i="4"/>
  <c r="AF20" i="4"/>
  <c r="AE20" i="4"/>
  <c r="AD20" i="4"/>
  <c r="AC20" i="4"/>
  <c r="AB20" i="4"/>
  <c r="AA20" i="4"/>
  <c r="Z20" i="4"/>
  <c r="Y20" i="4"/>
  <c r="X20" i="4"/>
  <c r="W20" i="4"/>
  <c r="V20" i="4"/>
  <c r="R20" i="4"/>
  <c r="Q20" i="4"/>
  <c r="P20" i="4"/>
  <c r="O20" i="4"/>
  <c r="AG19" i="4"/>
  <c r="AF19" i="4"/>
  <c r="AE19" i="4"/>
  <c r="AD19" i="4"/>
  <c r="AC19" i="4"/>
  <c r="AB19" i="4"/>
  <c r="AA19" i="4"/>
  <c r="Z19" i="4"/>
  <c r="Y19" i="4"/>
  <c r="X19" i="4"/>
  <c r="W19" i="4"/>
  <c r="V19" i="4"/>
  <c r="R19" i="4"/>
  <c r="Q19" i="4"/>
  <c r="P19" i="4"/>
  <c r="O19" i="4"/>
  <c r="AG18" i="4"/>
  <c r="AF18" i="4"/>
  <c r="AE18" i="4"/>
  <c r="AD18" i="4"/>
  <c r="AC18" i="4"/>
  <c r="AB18" i="4"/>
  <c r="AA18" i="4"/>
  <c r="Z18" i="4"/>
  <c r="Y18" i="4"/>
  <c r="X18" i="4"/>
  <c r="W18" i="4"/>
  <c r="V18" i="4"/>
  <c r="R18" i="4"/>
  <c r="Q18" i="4"/>
  <c r="P18" i="4"/>
  <c r="O18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AG16" i="4"/>
  <c r="AF16" i="4"/>
  <c r="AE16" i="4"/>
  <c r="AD16" i="4"/>
  <c r="AC16" i="4"/>
  <c r="AB16" i="4"/>
  <c r="AA16" i="4"/>
  <c r="Z16" i="4"/>
  <c r="Y16" i="4"/>
  <c r="X16" i="4"/>
  <c r="W16" i="4"/>
  <c r="V16" i="4"/>
  <c r="R16" i="4"/>
  <c r="Q16" i="4"/>
  <c r="P16" i="4"/>
  <c r="O16" i="4"/>
  <c r="AG15" i="4"/>
  <c r="AF15" i="4"/>
  <c r="AE15" i="4"/>
  <c r="AD15" i="4"/>
  <c r="AC15" i="4"/>
  <c r="AB15" i="4"/>
  <c r="AA15" i="4"/>
  <c r="Z15" i="4"/>
  <c r="Y15" i="4"/>
  <c r="X15" i="4"/>
  <c r="W15" i="4"/>
  <c r="V15" i="4"/>
  <c r="R15" i="4"/>
  <c r="Q15" i="4"/>
  <c r="P15" i="4"/>
  <c r="O15" i="4"/>
  <c r="AG14" i="4"/>
  <c r="AF14" i="4"/>
  <c r="AE14" i="4"/>
  <c r="AD14" i="4"/>
  <c r="AC14" i="4"/>
  <c r="AB14" i="4"/>
  <c r="AA14" i="4"/>
  <c r="Z14" i="4"/>
  <c r="Y14" i="4"/>
  <c r="X14" i="4"/>
  <c r="W14" i="4"/>
  <c r="V14" i="4"/>
  <c r="R14" i="4"/>
  <c r="Q14" i="4"/>
  <c r="P14" i="4"/>
  <c r="O14" i="4"/>
  <c r="AG13" i="4"/>
  <c r="AF13" i="4"/>
  <c r="AE13" i="4"/>
  <c r="AD13" i="4"/>
  <c r="AC13" i="4"/>
  <c r="AB13" i="4"/>
  <c r="AA13" i="4"/>
  <c r="Z13" i="4"/>
  <c r="Y13" i="4"/>
  <c r="X13" i="4"/>
  <c r="W13" i="4"/>
  <c r="V13" i="4"/>
  <c r="R13" i="4"/>
  <c r="Q13" i="4"/>
  <c r="P13" i="4"/>
  <c r="O13" i="4"/>
  <c r="AG12" i="4"/>
  <c r="AF12" i="4"/>
  <c r="AE12" i="4"/>
  <c r="AD12" i="4"/>
  <c r="AC12" i="4"/>
  <c r="AB12" i="4"/>
  <c r="AA12" i="4"/>
  <c r="Z12" i="4"/>
  <c r="Y12" i="4"/>
  <c r="X12" i="4"/>
  <c r="W12" i="4"/>
  <c r="V12" i="4"/>
  <c r="R12" i="4"/>
  <c r="Q12" i="4"/>
  <c r="P12" i="4"/>
  <c r="O12" i="4"/>
  <c r="AG11" i="4"/>
  <c r="AF11" i="4"/>
  <c r="AE11" i="4"/>
  <c r="AD11" i="4"/>
  <c r="AC11" i="4"/>
  <c r="AB11" i="4"/>
  <c r="AA11" i="4"/>
  <c r="Z11" i="4"/>
  <c r="Y11" i="4"/>
  <c r="X11" i="4"/>
  <c r="W11" i="4"/>
  <c r="V11" i="4"/>
  <c r="R11" i="4"/>
  <c r="Q11" i="4"/>
  <c r="P11" i="4"/>
  <c r="O11" i="4"/>
  <c r="AG10" i="4"/>
  <c r="AF10" i="4"/>
  <c r="AE10" i="4"/>
  <c r="AD10" i="4"/>
  <c r="AC10" i="4"/>
  <c r="AB10" i="4"/>
  <c r="AA10" i="4"/>
  <c r="Z10" i="4"/>
  <c r="Y10" i="4"/>
  <c r="X10" i="4"/>
  <c r="W10" i="4"/>
  <c r="V10" i="4"/>
  <c r="R10" i="4"/>
  <c r="Q10" i="4"/>
  <c r="P10" i="4"/>
  <c r="O10" i="4"/>
  <c r="AG9" i="4"/>
  <c r="AF9" i="4"/>
  <c r="AE9" i="4"/>
  <c r="AD9" i="4"/>
  <c r="AC9" i="4"/>
  <c r="AB9" i="4"/>
  <c r="AA9" i="4"/>
  <c r="Z9" i="4"/>
  <c r="Y9" i="4"/>
  <c r="X9" i="4"/>
  <c r="W9" i="4"/>
  <c r="V9" i="4"/>
  <c r="R9" i="4"/>
  <c r="Q9" i="4"/>
  <c r="P9" i="4"/>
  <c r="O9" i="4"/>
  <c r="AG8" i="4"/>
  <c r="AF8" i="4"/>
  <c r="AE8" i="4"/>
  <c r="AD8" i="4"/>
  <c r="AC8" i="4"/>
  <c r="AB8" i="4"/>
  <c r="AA8" i="4"/>
  <c r="Z8" i="4"/>
  <c r="Y8" i="4"/>
  <c r="X8" i="4"/>
  <c r="W8" i="4"/>
  <c r="V8" i="4"/>
  <c r="R8" i="4"/>
  <c r="Q8" i="4"/>
  <c r="P8" i="4"/>
  <c r="O8" i="4"/>
  <c r="AG7" i="4"/>
  <c r="AF7" i="4"/>
  <c r="AE7" i="4"/>
  <c r="AD7" i="4"/>
  <c r="AC7" i="4"/>
  <c r="AB7" i="4"/>
  <c r="AA7" i="4"/>
  <c r="Z7" i="4"/>
  <c r="Y7" i="4"/>
  <c r="X7" i="4"/>
  <c r="W7" i="4"/>
  <c r="V7" i="4"/>
  <c r="R7" i="4"/>
  <c r="Q7" i="4"/>
  <c r="P7" i="4"/>
  <c r="O7" i="4"/>
  <c r="AG6" i="4"/>
  <c r="AF6" i="4"/>
  <c r="AE6" i="4"/>
  <c r="AD6" i="4"/>
  <c r="AC6" i="4"/>
  <c r="AB6" i="4"/>
  <c r="AA6" i="4"/>
  <c r="Z6" i="4"/>
  <c r="Y6" i="4"/>
  <c r="X6" i="4"/>
  <c r="W6" i="4"/>
  <c r="V6" i="4"/>
  <c r="R6" i="4"/>
  <c r="Q6" i="4"/>
  <c r="P6" i="4"/>
  <c r="O6" i="4"/>
  <c r="AG5" i="4"/>
  <c r="AF5" i="4"/>
  <c r="AE5" i="4"/>
  <c r="AD5" i="4"/>
  <c r="AC5" i="4"/>
  <c r="AB5" i="4"/>
  <c r="AA5" i="4"/>
  <c r="Z5" i="4"/>
  <c r="Y5" i="4"/>
  <c r="X5" i="4"/>
  <c r="W5" i="4"/>
  <c r="V5" i="4"/>
  <c r="R5" i="4"/>
  <c r="Q5" i="4"/>
  <c r="P5" i="4"/>
  <c r="O5" i="4"/>
  <c r="AK4" i="4"/>
  <c r="AK2" i="4"/>
  <c r="R53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6" i="2"/>
  <c r="R35" i="2"/>
  <c r="R34" i="2"/>
  <c r="R33" i="2"/>
  <c r="R32" i="2"/>
  <c r="R31" i="2"/>
  <c r="R30" i="2"/>
  <c r="R29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AA13" i="2"/>
  <c r="Z13" i="2"/>
  <c r="Y13" i="2"/>
  <c r="R13" i="2"/>
  <c r="AA12" i="2"/>
  <c r="Z12" i="2"/>
  <c r="Y12" i="2"/>
  <c r="R12" i="2"/>
  <c r="AA11" i="2"/>
  <c r="Z11" i="2"/>
  <c r="Y11" i="2"/>
  <c r="R11" i="2"/>
  <c r="AA10" i="2"/>
  <c r="Z10" i="2"/>
  <c r="Y10" i="2"/>
  <c r="R10" i="2"/>
  <c r="AA9" i="2"/>
  <c r="Z9" i="2"/>
  <c r="Y9" i="2"/>
  <c r="R9" i="2"/>
  <c r="AA8" i="2"/>
  <c r="Z8" i="2"/>
  <c r="Y8" i="2"/>
  <c r="R8" i="2"/>
  <c r="AA7" i="2"/>
  <c r="Z7" i="2"/>
  <c r="Y7" i="2"/>
  <c r="R7" i="2"/>
  <c r="AA6" i="2"/>
  <c r="Z6" i="2"/>
  <c r="Y6" i="2"/>
  <c r="R6" i="2"/>
  <c r="AA5" i="2"/>
  <c r="Z5" i="2"/>
  <c r="Y5" i="2"/>
  <c r="R5" i="2"/>
  <c r="AA4" i="2"/>
  <c r="Z4" i="2"/>
  <c r="Y4" i="2"/>
  <c r="R4" i="2"/>
  <c r="AA3" i="2"/>
  <c r="Z3" i="2"/>
  <c r="Y3" i="2"/>
  <c r="R3" i="2"/>
  <c r="AL2" i="2"/>
  <c r="AA2" i="2"/>
  <c r="Z2" i="2"/>
  <c r="Y2" i="2"/>
  <c r="R2" i="2"/>
  <c r="E604" i="22" l="1"/>
  <c r="AG603" i="22"/>
  <c r="AF603" i="22"/>
  <c r="AE603" i="22"/>
  <c r="AD603" i="22"/>
  <c r="AC603" i="22"/>
  <c r="AB603" i="22"/>
  <c r="AA603" i="22"/>
  <c r="Z603" i="22"/>
  <c r="Y603" i="22"/>
  <c r="X603" i="22"/>
  <c r="W603" i="22"/>
  <c r="S603" i="22"/>
  <c r="R603" i="22"/>
  <c r="Q603" i="22"/>
  <c r="AG602" i="22"/>
  <c r="AF602" i="22"/>
  <c r="AE602" i="22"/>
  <c r="AD602" i="22"/>
  <c r="AC602" i="22"/>
  <c r="AB602" i="22"/>
  <c r="AA602" i="22"/>
  <c r="Z602" i="22"/>
  <c r="Y602" i="22"/>
  <c r="X602" i="22"/>
  <c r="W602" i="22"/>
  <c r="S602" i="22"/>
  <c r="R602" i="22"/>
  <c r="Q602" i="22"/>
  <c r="AG601" i="22"/>
  <c r="AF601" i="22"/>
  <c r="AE601" i="22"/>
  <c r="AD601" i="22"/>
  <c r="AC601" i="22"/>
  <c r="AB601" i="22"/>
  <c r="AA601" i="22"/>
  <c r="Z601" i="22"/>
  <c r="Y601" i="22"/>
  <c r="X601" i="22"/>
  <c r="W601" i="22"/>
  <c r="S601" i="22"/>
  <c r="R601" i="22"/>
  <c r="Q601" i="22"/>
  <c r="AG600" i="22"/>
  <c r="AF600" i="22"/>
  <c r="AE600" i="22"/>
  <c r="AD600" i="22"/>
  <c r="AC600" i="22"/>
  <c r="AB600" i="22"/>
  <c r="AA600" i="22"/>
  <c r="Z600" i="22"/>
  <c r="Y600" i="22"/>
  <c r="X600" i="22"/>
  <c r="W600" i="22"/>
  <c r="S600" i="22"/>
  <c r="R600" i="22"/>
  <c r="Q600" i="22"/>
  <c r="AG599" i="22"/>
  <c r="AF599" i="22"/>
  <c r="AE599" i="22"/>
  <c r="AD599" i="22"/>
  <c r="AC599" i="22"/>
  <c r="AB599" i="22"/>
  <c r="AA599" i="22"/>
  <c r="Z599" i="22"/>
  <c r="Y599" i="22"/>
  <c r="X599" i="22"/>
  <c r="W599" i="22"/>
  <c r="S599" i="22"/>
  <c r="R599" i="22"/>
  <c r="Q599" i="22"/>
  <c r="AG598" i="22"/>
  <c r="AF598" i="22"/>
  <c r="AE598" i="22"/>
  <c r="AD598" i="22"/>
  <c r="AC598" i="22"/>
  <c r="AB598" i="22"/>
  <c r="AA598" i="22"/>
  <c r="Z598" i="22"/>
  <c r="Y598" i="22"/>
  <c r="X598" i="22"/>
  <c r="W598" i="22"/>
  <c r="S598" i="22"/>
  <c r="R598" i="22"/>
  <c r="Q598" i="22"/>
  <c r="AG597" i="22"/>
  <c r="AF597" i="22"/>
  <c r="AE597" i="22"/>
  <c r="AD597" i="22"/>
  <c r="AC597" i="22"/>
  <c r="AB597" i="22"/>
  <c r="AA597" i="22"/>
  <c r="Z597" i="22"/>
  <c r="Y597" i="22"/>
  <c r="X597" i="22"/>
  <c r="W597" i="22"/>
  <c r="S597" i="22"/>
  <c r="R597" i="22"/>
  <c r="Q597" i="22"/>
  <c r="AG596" i="22"/>
  <c r="AF596" i="22"/>
  <c r="AE596" i="22"/>
  <c r="AD596" i="22"/>
  <c r="AC596" i="22"/>
  <c r="AB596" i="22"/>
  <c r="AA596" i="22"/>
  <c r="Z596" i="22"/>
  <c r="Y596" i="22"/>
  <c r="X596" i="22"/>
  <c r="W596" i="22"/>
  <c r="S596" i="22"/>
  <c r="R596" i="22"/>
  <c r="Q596" i="22"/>
  <c r="AG595" i="22"/>
  <c r="AF595" i="22"/>
  <c r="AE595" i="22"/>
  <c r="AD595" i="22"/>
  <c r="AC595" i="22"/>
  <c r="AB595" i="22"/>
  <c r="AA595" i="22"/>
  <c r="Z595" i="22"/>
  <c r="Y595" i="22"/>
  <c r="X595" i="22"/>
  <c r="W595" i="22"/>
  <c r="S595" i="22"/>
  <c r="R595" i="22"/>
  <c r="Q595" i="22"/>
  <c r="AG594" i="22"/>
  <c r="AF594" i="22"/>
  <c r="AE594" i="22"/>
  <c r="AD594" i="22"/>
  <c r="AC594" i="22"/>
  <c r="AB594" i="22"/>
  <c r="AA594" i="22"/>
  <c r="Z594" i="22"/>
  <c r="Y594" i="22"/>
  <c r="X594" i="22"/>
  <c r="W594" i="22"/>
  <c r="S594" i="22"/>
  <c r="R594" i="22"/>
  <c r="Q594" i="22"/>
  <c r="AG593" i="22"/>
  <c r="AF593" i="22"/>
  <c r="AE593" i="22"/>
  <c r="AD593" i="22"/>
  <c r="AC593" i="22"/>
  <c r="AB593" i="22"/>
  <c r="AA593" i="22"/>
  <c r="Z593" i="22"/>
  <c r="Y593" i="22"/>
  <c r="X593" i="22"/>
  <c r="W593" i="22"/>
  <c r="S593" i="22"/>
  <c r="R593" i="22"/>
  <c r="Q593" i="22"/>
  <c r="AG592" i="22"/>
  <c r="AF592" i="22"/>
  <c r="AE592" i="22"/>
  <c r="AD592" i="22"/>
  <c r="AC592" i="22"/>
  <c r="AB592" i="22"/>
  <c r="AA592" i="22"/>
  <c r="Z592" i="22"/>
  <c r="Y592" i="22"/>
  <c r="X592" i="22"/>
  <c r="W592" i="22"/>
  <c r="S592" i="22"/>
  <c r="R592" i="22"/>
  <c r="Q592" i="22"/>
  <c r="AG591" i="22"/>
  <c r="AF591" i="22"/>
  <c r="AE591" i="22"/>
  <c r="AD591" i="22"/>
  <c r="AC591" i="22"/>
  <c r="AB591" i="22"/>
  <c r="AA591" i="22"/>
  <c r="Z591" i="22"/>
  <c r="Y591" i="22"/>
  <c r="X591" i="22"/>
  <c r="W591" i="22"/>
  <c r="S591" i="22"/>
  <c r="R591" i="22"/>
  <c r="Q591" i="22"/>
  <c r="AG590" i="22"/>
  <c r="AF590" i="22"/>
  <c r="AE590" i="22"/>
  <c r="AD590" i="22"/>
  <c r="AC590" i="22"/>
  <c r="AB590" i="22"/>
  <c r="AA590" i="22"/>
  <c r="Z590" i="22"/>
  <c r="Y590" i="22"/>
  <c r="X590" i="22"/>
  <c r="S590" i="22"/>
  <c r="R590" i="22"/>
  <c r="Q590" i="22"/>
  <c r="AG589" i="22"/>
  <c r="AF589" i="22"/>
  <c r="AE589" i="22"/>
  <c r="AD589" i="22"/>
  <c r="AC589" i="22"/>
  <c r="AB589" i="22"/>
  <c r="AA589" i="22"/>
  <c r="Z589" i="22"/>
  <c r="Y589" i="22"/>
  <c r="X589" i="22"/>
  <c r="W589" i="22"/>
  <c r="S589" i="22"/>
  <c r="R589" i="22"/>
  <c r="Q589" i="22"/>
  <c r="AG588" i="22"/>
  <c r="AF588" i="22"/>
  <c r="AE588" i="22"/>
  <c r="AD588" i="22"/>
  <c r="AC588" i="22"/>
  <c r="AB588" i="22"/>
  <c r="AA588" i="22"/>
  <c r="Z588" i="22"/>
  <c r="Y588" i="22"/>
  <c r="X588" i="22"/>
  <c r="W588" i="22"/>
  <c r="S588" i="22"/>
  <c r="R588" i="22"/>
  <c r="Q588" i="22"/>
  <c r="AG587" i="22"/>
  <c r="AF587" i="22"/>
  <c r="AE587" i="22"/>
  <c r="AD587" i="22"/>
  <c r="AC587" i="22"/>
  <c r="AB587" i="22"/>
  <c r="AA587" i="22"/>
  <c r="Z587" i="22"/>
  <c r="Y587" i="22"/>
  <c r="X587" i="22"/>
  <c r="W587" i="22"/>
  <c r="S587" i="22"/>
  <c r="R587" i="22"/>
  <c r="Q587" i="22"/>
  <c r="AG586" i="22"/>
  <c r="AF586" i="22"/>
  <c r="AE586" i="22"/>
  <c r="AD586" i="22"/>
  <c r="AC586" i="22"/>
  <c r="AB586" i="22"/>
  <c r="AA586" i="22"/>
  <c r="Z586" i="22"/>
  <c r="Y586" i="22"/>
  <c r="X586" i="22"/>
  <c r="W586" i="22"/>
  <c r="S586" i="22"/>
  <c r="R586" i="22"/>
  <c r="Q586" i="22"/>
  <c r="AG585" i="22"/>
  <c r="AF585" i="22"/>
  <c r="AE585" i="22"/>
  <c r="AD585" i="22"/>
  <c r="AC585" i="22"/>
  <c r="AB585" i="22"/>
  <c r="AA585" i="22"/>
  <c r="Z585" i="22"/>
  <c r="Y585" i="22"/>
  <c r="X585" i="22"/>
  <c r="W585" i="22"/>
  <c r="S585" i="22"/>
  <c r="R585" i="22"/>
  <c r="Q585" i="22"/>
  <c r="AG584" i="22"/>
  <c r="AF584" i="22"/>
  <c r="AE584" i="22"/>
  <c r="AD584" i="22"/>
  <c r="AC584" i="22"/>
  <c r="AB584" i="22"/>
  <c r="AA584" i="22"/>
  <c r="Z584" i="22"/>
  <c r="Y584" i="22"/>
  <c r="X584" i="22"/>
  <c r="W584" i="22"/>
  <c r="S584" i="22"/>
  <c r="R584" i="22"/>
  <c r="Q584" i="22"/>
  <c r="AG582" i="22"/>
  <c r="AF582" i="22"/>
  <c r="AE582" i="22"/>
  <c r="AD582" i="22"/>
  <c r="AC582" i="22"/>
  <c r="AB582" i="22"/>
  <c r="AA582" i="22"/>
  <c r="Z582" i="22"/>
  <c r="Y582" i="22"/>
  <c r="X582" i="22"/>
  <c r="W582" i="22"/>
  <c r="S582" i="22"/>
  <c r="R582" i="22"/>
  <c r="Q582" i="22"/>
  <c r="AG581" i="22"/>
  <c r="AF581" i="22"/>
  <c r="AE581" i="22"/>
  <c r="AD581" i="22"/>
  <c r="AC581" i="22"/>
  <c r="AB581" i="22"/>
  <c r="AA581" i="22"/>
  <c r="Z581" i="22"/>
  <c r="Y581" i="22"/>
  <c r="X581" i="22"/>
  <c r="W581" i="22"/>
  <c r="S581" i="22"/>
  <c r="R581" i="22"/>
  <c r="Q581" i="22"/>
  <c r="AG580" i="22"/>
  <c r="AF580" i="22"/>
  <c r="AE580" i="22"/>
  <c r="AD580" i="22"/>
  <c r="AC580" i="22"/>
  <c r="AB580" i="22"/>
  <c r="AA580" i="22"/>
  <c r="Z580" i="22"/>
  <c r="Y580" i="22"/>
  <c r="X580" i="22"/>
  <c r="W580" i="22"/>
  <c r="S580" i="22"/>
  <c r="R580" i="22"/>
  <c r="Q580" i="22"/>
  <c r="AG579" i="22"/>
  <c r="AF579" i="22"/>
  <c r="AE579" i="22"/>
  <c r="AD579" i="22"/>
  <c r="AC579" i="22"/>
  <c r="AB579" i="22"/>
  <c r="AA579" i="22"/>
  <c r="Z579" i="22"/>
  <c r="Y579" i="22"/>
  <c r="X579" i="22"/>
  <c r="W579" i="22"/>
  <c r="S579" i="22"/>
  <c r="R579" i="22"/>
  <c r="Q579" i="22"/>
  <c r="AG578" i="22"/>
  <c r="AF578" i="22"/>
  <c r="AE578" i="22"/>
  <c r="AD578" i="22"/>
  <c r="AC578" i="22"/>
  <c r="AB578" i="22"/>
  <c r="AA578" i="22"/>
  <c r="Z578" i="22"/>
  <c r="Y578" i="22"/>
  <c r="X578" i="22"/>
  <c r="W578" i="22"/>
  <c r="S578" i="22"/>
  <c r="R578" i="22"/>
  <c r="Q578" i="22"/>
  <c r="AG577" i="22"/>
  <c r="AF577" i="22"/>
  <c r="AE577" i="22"/>
  <c r="AD577" i="22"/>
  <c r="AC577" i="22"/>
  <c r="AB577" i="22"/>
  <c r="AA577" i="22"/>
  <c r="Z577" i="22"/>
  <c r="Y577" i="22"/>
  <c r="X577" i="22"/>
  <c r="W577" i="22"/>
  <c r="S577" i="22"/>
  <c r="R577" i="22"/>
  <c r="Q577" i="22"/>
  <c r="AG576" i="22"/>
  <c r="AF576" i="22"/>
  <c r="AE576" i="22"/>
  <c r="AD576" i="22"/>
  <c r="AC576" i="22"/>
  <c r="AB576" i="22"/>
  <c r="AA576" i="22"/>
  <c r="Z576" i="22"/>
  <c r="Y576" i="22"/>
  <c r="X576" i="22"/>
  <c r="W576" i="22"/>
  <c r="S576" i="22"/>
  <c r="R576" i="22"/>
  <c r="Q576" i="22"/>
  <c r="AG575" i="22"/>
  <c r="AF575" i="22"/>
  <c r="AE575" i="22"/>
  <c r="AD575" i="22"/>
  <c r="AC575" i="22"/>
  <c r="AB575" i="22"/>
  <c r="AA575" i="22"/>
  <c r="Z575" i="22"/>
  <c r="Y575" i="22"/>
  <c r="X575" i="22"/>
  <c r="W575" i="22"/>
  <c r="S575" i="22"/>
  <c r="R575" i="22"/>
  <c r="Q575" i="22"/>
  <c r="AG574" i="22"/>
  <c r="AF574" i="22"/>
  <c r="AE574" i="22"/>
  <c r="AD574" i="22"/>
  <c r="AC574" i="22"/>
  <c r="AB574" i="22"/>
  <c r="AA574" i="22"/>
  <c r="Z574" i="22"/>
  <c r="Y574" i="22"/>
  <c r="X574" i="22"/>
  <c r="W574" i="22"/>
  <c r="S574" i="22"/>
  <c r="R574" i="22"/>
  <c r="Q574" i="22"/>
  <c r="AG573" i="22"/>
  <c r="AF573" i="22"/>
  <c r="AE573" i="22"/>
  <c r="AD573" i="22"/>
  <c r="AC573" i="22"/>
  <c r="AB573" i="22"/>
  <c r="AA573" i="22"/>
  <c r="Z573" i="22"/>
  <c r="Y573" i="22"/>
  <c r="X573" i="22"/>
  <c r="W573" i="22"/>
  <c r="S573" i="22"/>
  <c r="R573" i="22"/>
  <c r="Q573" i="22"/>
  <c r="AG572" i="22"/>
  <c r="AF572" i="22"/>
  <c r="AE572" i="22"/>
  <c r="AD572" i="22"/>
  <c r="AC572" i="22"/>
  <c r="AB572" i="22"/>
  <c r="AA572" i="22"/>
  <c r="Z572" i="22"/>
  <c r="Y572" i="22"/>
  <c r="X572" i="22"/>
  <c r="W572" i="22"/>
  <c r="S572" i="22"/>
  <c r="R572" i="22"/>
  <c r="Q572" i="22"/>
  <c r="AG571" i="22"/>
  <c r="AF571" i="22"/>
  <c r="AE571" i="22"/>
  <c r="AD571" i="22"/>
  <c r="AC571" i="22"/>
  <c r="AB571" i="22"/>
  <c r="AA571" i="22"/>
  <c r="Z571" i="22"/>
  <c r="Y571" i="22"/>
  <c r="X571" i="22"/>
  <c r="W571" i="22"/>
  <c r="S571" i="22"/>
  <c r="R571" i="22"/>
  <c r="Q571" i="22"/>
  <c r="AG570" i="22"/>
  <c r="AF570" i="22"/>
  <c r="AE570" i="22"/>
  <c r="AD570" i="22"/>
  <c r="AC570" i="22"/>
  <c r="AB570" i="22"/>
  <c r="AA570" i="22"/>
  <c r="Z570" i="22"/>
  <c r="Y570" i="22"/>
  <c r="X570" i="22"/>
  <c r="W570" i="22"/>
  <c r="S570" i="22"/>
  <c r="R570" i="22"/>
  <c r="Q570" i="22"/>
  <c r="AG568" i="22"/>
  <c r="AF568" i="22"/>
  <c r="AE568" i="22"/>
  <c r="AD568" i="22"/>
  <c r="AC568" i="22"/>
  <c r="AB568" i="22"/>
  <c r="AA568" i="22"/>
  <c r="Z568" i="22"/>
  <c r="Y568" i="22"/>
  <c r="X568" i="22"/>
  <c r="W568" i="22"/>
  <c r="S568" i="22"/>
  <c r="R568" i="22"/>
  <c r="Q568" i="22"/>
  <c r="AG567" i="22"/>
  <c r="AF567" i="22"/>
  <c r="AE567" i="22"/>
  <c r="AD567" i="22"/>
  <c r="AC567" i="22"/>
  <c r="AB567" i="22"/>
  <c r="AA567" i="22"/>
  <c r="Z567" i="22"/>
  <c r="Y567" i="22"/>
  <c r="X567" i="22"/>
  <c r="W567" i="22"/>
  <c r="S567" i="22"/>
  <c r="R567" i="22"/>
  <c r="Q567" i="22"/>
  <c r="AG566" i="22"/>
  <c r="AF566" i="22"/>
  <c r="AE566" i="22"/>
  <c r="AD566" i="22"/>
  <c r="AC566" i="22"/>
  <c r="AB566" i="22"/>
  <c r="AA566" i="22"/>
  <c r="Z566" i="22"/>
  <c r="Y566" i="22"/>
  <c r="X566" i="22"/>
  <c r="W566" i="22"/>
  <c r="S566" i="22"/>
  <c r="R566" i="22"/>
  <c r="Q566" i="22"/>
  <c r="AG565" i="22"/>
  <c r="AF565" i="22"/>
  <c r="AE565" i="22"/>
  <c r="AD565" i="22"/>
  <c r="AC565" i="22"/>
  <c r="AB565" i="22"/>
  <c r="AA565" i="22"/>
  <c r="Z565" i="22"/>
  <c r="Y565" i="22"/>
  <c r="X565" i="22"/>
  <c r="W565" i="22"/>
  <c r="S565" i="22"/>
  <c r="R565" i="22"/>
  <c r="Q565" i="22"/>
  <c r="AG564" i="22"/>
  <c r="AF564" i="22"/>
  <c r="AE564" i="22"/>
  <c r="AD564" i="22"/>
  <c r="AC564" i="22"/>
  <c r="AB564" i="22"/>
  <c r="AA564" i="22"/>
  <c r="Z564" i="22"/>
  <c r="Y564" i="22"/>
  <c r="X564" i="22"/>
  <c r="W564" i="22"/>
  <c r="S564" i="22"/>
  <c r="R564" i="22"/>
  <c r="Q564" i="22"/>
  <c r="AG563" i="22"/>
  <c r="AF563" i="22"/>
  <c r="AE563" i="22"/>
  <c r="AD563" i="22"/>
  <c r="AC563" i="22"/>
  <c r="AB563" i="22"/>
  <c r="AA563" i="22"/>
  <c r="Z563" i="22"/>
  <c r="Y563" i="22"/>
  <c r="X563" i="22"/>
  <c r="W563" i="22"/>
  <c r="S563" i="22"/>
  <c r="R563" i="22"/>
  <c r="Q563" i="22"/>
  <c r="AG562" i="22"/>
  <c r="AF562" i="22"/>
  <c r="AE562" i="22"/>
  <c r="AD562" i="22"/>
  <c r="AC562" i="22"/>
  <c r="AB562" i="22"/>
  <c r="AA562" i="22"/>
  <c r="Z562" i="22"/>
  <c r="Y562" i="22"/>
  <c r="X562" i="22"/>
  <c r="W562" i="22"/>
  <c r="S562" i="22"/>
  <c r="R562" i="22"/>
  <c r="Q562" i="22"/>
  <c r="AG561" i="22"/>
  <c r="AF561" i="22"/>
  <c r="AE561" i="22"/>
  <c r="AD561" i="22"/>
  <c r="AC561" i="22"/>
  <c r="AB561" i="22"/>
  <c r="AA561" i="22"/>
  <c r="Z561" i="22"/>
  <c r="Y561" i="22"/>
  <c r="X561" i="22"/>
  <c r="W561" i="22"/>
  <c r="S561" i="22"/>
  <c r="R561" i="22"/>
  <c r="Q561" i="22"/>
  <c r="AG560" i="22"/>
  <c r="AF560" i="22"/>
  <c r="AE560" i="22"/>
  <c r="AD560" i="22"/>
  <c r="AC560" i="22"/>
  <c r="AB560" i="22"/>
  <c r="AA560" i="22"/>
  <c r="Z560" i="22"/>
  <c r="Y560" i="22"/>
  <c r="X560" i="22"/>
  <c r="W560" i="22"/>
  <c r="S560" i="22"/>
  <c r="R560" i="22"/>
  <c r="Q560" i="22"/>
  <c r="AG557" i="22"/>
  <c r="AF557" i="22"/>
  <c r="AE557" i="22"/>
  <c r="AD557" i="22"/>
  <c r="AC557" i="22"/>
  <c r="AB557" i="22"/>
  <c r="AA557" i="22"/>
  <c r="Z557" i="22"/>
  <c r="Y557" i="22"/>
  <c r="X557" i="22"/>
  <c r="W557" i="22"/>
  <c r="S557" i="22"/>
  <c r="R557" i="22"/>
  <c r="Q557" i="22"/>
  <c r="AG556" i="22"/>
  <c r="AF556" i="22"/>
  <c r="AE556" i="22"/>
  <c r="AD556" i="22"/>
  <c r="AC556" i="22"/>
  <c r="AB556" i="22"/>
  <c r="AA556" i="22"/>
  <c r="Z556" i="22"/>
  <c r="Y556" i="22"/>
  <c r="X556" i="22"/>
  <c r="W556" i="22"/>
  <c r="S556" i="22"/>
  <c r="R556" i="22"/>
  <c r="Q556" i="22"/>
  <c r="AG555" i="22"/>
  <c r="AF555" i="22"/>
  <c r="AE555" i="22"/>
  <c r="AD555" i="22"/>
  <c r="AC555" i="22"/>
  <c r="AB555" i="22"/>
  <c r="AA555" i="22"/>
  <c r="Z555" i="22"/>
  <c r="Y555" i="22"/>
  <c r="X555" i="22"/>
  <c r="S555" i="22"/>
  <c r="R555" i="22"/>
  <c r="Q555" i="22"/>
  <c r="AG554" i="22"/>
  <c r="AF554" i="22"/>
  <c r="AE554" i="22"/>
  <c r="AD554" i="22"/>
  <c r="AC554" i="22"/>
  <c r="AB554" i="22"/>
  <c r="AA554" i="22"/>
  <c r="Z554" i="22"/>
  <c r="Y554" i="22"/>
  <c r="X554" i="22"/>
  <c r="W554" i="22"/>
  <c r="S554" i="22"/>
  <c r="R554" i="22"/>
  <c r="Q554" i="22"/>
  <c r="AG553" i="22"/>
  <c r="AF553" i="22"/>
  <c r="AE553" i="22"/>
  <c r="AD553" i="22"/>
  <c r="AC553" i="22"/>
  <c r="AB553" i="22"/>
  <c r="AA553" i="22"/>
  <c r="Z553" i="22"/>
  <c r="Y553" i="22"/>
  <c r="X553" i="22"/>
  <c r="W553" i="22"/>
  <c r="S553" i="22"/>
  <c r="R553" i="22"/>
  <c r="Q553" i="22"/>
  <c r="AG552" i="22"/>
  <c r="AF552" i="22"/>
  <c r="AE552" i="22"/>
  <c r="AD552" i="22"/>
  <c r="AC552" i="22"/>
  <c r="AB552" i="22"/>
  <c r="AA552" i="22"/>
  <c r="Z552" i="22"/>
  <c r="Y552" i="22"/>
  <c r="X552" i="22"/>
  <c r="W552" i="22"/>
  <c r="S552" i="22"/>
  <c r="R552" i="22"/>
  <c r="Q552" i="22"/>
  <c r="AG551" i="22"/>
  <c r="AF551" i="22"/>
  <c r="AE551" i="22"/>
  <c r="AD551" i="22"/>
  <c r="AC551" i="22"/>
  <c r="AB551" i="22"/>
  <c r="AA551" i="22"/>
  <c r="Z551" i="22"/>
  <c r="Y551" i="22"/>
  <c r="X551" i="22"/>
  <c r="W551" i="22"/>
  <c r="S551" i="22"/>
  <c r="R551" i="22"/>
  <c r="Q551" i="22"/>
  <c r="AG550" i="22"/>
  <c r="AF550" i="22"/>
  <c r="AE550" i="22"/>
  <c r="AD550" i="22"/>
  <c r="AC550" i="22"/>
  <c r="AB550" i="22"/>
  <c r="AA550" i="22"/>
  <c r="Z550" i="22"/>
  <c r="Y550" i="22"/>
  <c r="X550" i="22"/>
  <c r="W550" i="22"/>
  <c r="S550" i="22"/>
  <c r="R550" i="22"/>
  <c r="Q550" i="22"/>
  <c r="AG549" i="22"/>
  <c r="AF549" i="22"/>
  <c r="AE549" i="22"/>
  <c r="AD549" i="22"/>
  <c r="AC549" i="22"/>
  <c r="AB549" i="22"/>
  <c r="AA549" i="22"/>
  <c r="Z549" i="22"/>
  <c r="Y549" i="22"/>
  <c r="X549" i="22"/>
  <c r="W549" i="22"/>
  <c r="S549" i="22"/>
  <c r="R549" i="22"/>
  <c r="Q549" i="22"/>
  <c r="AG548" i="22"/>
  <c r="AF548" i="22"/>
  <c r="AE548" i="22"/>
  <c r="AD548" i="22"/>
  <c r="AC548" i="22"/>
  <c r="AB548" i="22"/>
  <c r="AA548" i="22"/>
  <c r="Z548" i="22"/>
  <c r="Y548" i="22"/>
  <c r="X548" i="22"/>
  <c r="W548" i="22"/>
  <c r="S548" i="22"/>
  <c r="R548" i="22"/>
  <c r="Q548" i="22"/>
  <c r="AG547" i="22"/>
  <c r="AF547" i="22"/>
  <c r="AE547" i="22"/>
  <c r="AD547" i="22"/>
  <c r="AC547" i="22"/>
  <c r="AB547" i="22"/>
  <c r="AA547" i="22"/>
  <c r="Z547" i="22"/>
  <c r="Y547" i="22"/>
  <c r="X547" i="22"/>
  <c r="W547" i="22"/>
  <c r="S547" i="22"/>
  <c r="R547" i="22"/>
  <c r="Q547" i="22"/>
  <c r="AG546" i="22"/>
  <c r="AF546" i="22"/>
  <c r="AE546" i="22"/>
  <c r="AD546" i="22"/>
  <c r="AC546" i="22"/>
  <c r="AB546" i="22"/>
  <c r="AA546" i="22"/>
  <c r="Z546" i="22"/>
  <c r="Y546" i="22"/>
  <c r="X546" i="22"/>
  <c r="W546" i="22"/>
  <c r="S546" i="22"/>
  <c r="R546" i="22"/>
  <c r="Q546" i="22"/>
  <c r="AG545" i="22"/>
  <c r="AF545" i="22"/>
  <c r="AE545" i="22"/>
  <c r="AD545" i="22"/>
  <c r="AC545" i="22"/>
  <c r="AB545" i="22"/>
  <c r="AA545" i="22"/>
  <c r="Z545" i="22"/>
  <c r="Y545" i="22"/>
  <c r="X545" i="22"/>
  <c r="W545" i="22"/>
  <c r="S545" i="22"/>
  <c r="R545" i="22"/>
  <c r="Q545" i="22"/>
  <c r="AG544" i="22"/>
  <c r="AF544" i="22"/>
  <c r="AE544" i="22"/>
  <c r="AD544" i="22"/>
  <c r="AC544" i="22"/>
  <c r="AB544" i="22"/>
  <c r="AA544" i="22"/>
  <c r="Z544" i="22"/>
  <c r="Y544" i="22"/>
  <c r="X544" i="22"/>
  <c r="W544" i="22"/>
  <c r="S544" i="22"/>
  <c r="R544" i="22"/>
  <c r="Q544" i="22"/>
  <c r="AG543" i="22"/>
  <c r="AF543" i="22"/>
  <c r="AE543" i="22"/>
  <c r="AD543" i="22"/>
  <c r="AC543" i="22"/>
  <c r="AB543" i="22"/>
  <c r="AA543" i="22"/>
  <c r="Z543" i="22"/>
  <c r="Y543" i="22"/>
  <c r="X543" i="22"/>
  <c r="W543" i="22"/>
  <c r="S543" i="22"/>
  <c r="R543" i="22"/>
  <c r="Q543" i="22"/>
  <c r="AG542" i="22"/>
  <c r="AF542" i="22"/>
  <c r="AE542" i="22"/>
  <c r="AD542" i="22"/>
  <c r="AC542" i="22"/>
  <c r="AB542" i="22"/>
  <c r="AA542" i="22"/>
  <c r="Z542" i="22"/>
  <c r="Y542" i="22"/>
  <c r="X542" i="22"/>
  <c r="W542" i="22"/>
  <c r="S542" i="22"/>
  <c r="R542" i="22"/>
  <c r="Q542" i="22"/>
  <c r="AG541" i="22"/>
  <c r="AF541" i="22"/>
  <c r="AE541" i="22"/>
  <c r="AD541" i="22"/>
  <c r="AC541" i="22"/>
  <c r="AB541" i="22"/>
  <c r="AA541" i="22"/>
  <c r="Z541" i="22"/>
  <c r="Y541" i="22"/>
  <c r="X541" i="22"/>
  <c r="W541" i="22"/>
  <c r="S541" i="22"/>
  <c r="R541" i="22"/>
  <c r="Q541" i="22"/>
  <c r="AG540" i="22"/>
  <c r="AF540" i="22"/>
  <c r="AE540" i="22"/>
  <c r="AD540" i="22"/>
  <c r="AC540" i="22"/>
  <c r="AB540" i="22"/>
  <c r="AA540" i="22"/>
  <c r="Z540" i="22"/>
  <c r="Y540" i="22"/>
  <c r="X540" i="22"/>
  <c r="S540" i="22"/>
  <c r="R540" i="22"/>
  <c r="Q540" i="22"/>
  <c r="AG539" i="22"/>
  <c r="AF539" i="22"/>
  <c r="AE539" i="22"/>
  <c r="AD539" i="22"/>
  <c r="AC539" i="22"/>
  <c r="AB539" i="22"/>
  <c r="AA539" i="22"/>
  <c r="Z539" i="22"/>
  <c r="Y539" i="22"/>
  <c r="X539" i="22"/>
  <c r="W539" i="22"/>
  <c r="S539" i="22"/>
  <c r="R539" i="22"/>
  <c r="Q539" i="22"/>
  <c r="AG538" i="22"/>
  <c r="AF538" i="22"/>
  <c r="AE538" i="22"/>
  <c r="AD538" i="22"/>
  <c r="AC538" i="22"/>
  <c r="AB538" i="22"/>
  <c r="AA538" i="22"/>
  <c r="Z538" i="22"/>
  <c r="Y538" i="22"/>
  <c r="X538" i="22"/>
  <c r="W538" i="22"/>
  <c r="S538" i="22"/>
  <c r="R538" i="22"/>
  <c r="Q538" i="22"/>
  <c r="AG537" i="22"/>
  <c r="AF537" i="22"/>
  <c r="AE537" i="22"/>
  <c r="AD537" i="22"/>
  <c r="AC537" i="22"/>
  <c r="AB537" i="22"/>
  <c r="AA537" i="22"/>
  <c r="Z537" i="22"/>
  <c r="Y537" i="22"/>
  <c r="X537" i="22"/>
  <c r="W537" i="22"/>
  <c r="S537" i="22"/>
  <c r="R537" i="22"/>
  <c r="Q537" i="22"/>
  <c r="AG536" i="22"/>
  <c r="AF536" i="22"/>
  <c r="AE536" i="22"/>
  <c r="AD536" i="22"/>
  <c r="AC536" i="22"/>
  <c r="AB536" i="22"/>
  <c r="AA536" i="22"/>
  <c r="Z536" i="22"/>
  <c r="Y536" i="22"/>
  <c r="X536" i="22"/>
  <c r="W536" i="22"/>
  <c r="S536" i="22"/>
  <c r="R536" i="22"/>
  <c r="Q536" i="22"/>
  <c r="AG535" i="22"/>
  <c r="AF535" i="22"/>
  <c r="AE535" i="22"/>
  <c r="AD535" i="22"/>
  <c r="AC535" i="22"/>
  <c r="AB535" i="22"/>
  <c r="AA535" i="22"/>
  <c r="Z535" i="22"/>
  <c r="Y535" i="22"/>
  <c r="X535" i="22"/>
  <c r="W535" i="22"/>
  <c r="S535" i="22"/>
  <c r="R535" i="22"/>
  <c r="Q535" i="22"/>
  <c r="AG534" i="22"/>
  <c r="AF534" i="22"/>
  <c r="AE534" i="22"/>
  <c r="AD534" i="22"/>
  <c r="AC534" i="22"/>
  <c r="AB534" i="22"/>
  <c r="AA534" i="22"/>
  <c r="Z534" i="22"/>
  <c r="Y534" i="22"/>
  <c r="X534" i="22"/>
  <c r="W534" i="22"/>
  <c r="S534" i="22"/>
  <c r="R534" i="22"/>
  <c r="Q534" i="22"/>
  <c r="AG532" i="22"/>
  <c r="AF532" i="22"/>
  <c r="AE532" i="22"/>
  <c r="AD532" i="22"/>
  <c r="AC532" i="22"/>
  <c r="AB532" i="22"/>
  <c r="AA532" i="22"/>
  <c r="Z532" i="22"/>
  <c r="Y532" i="22"/>
  <c r="X532" i="22"/>
  <c r="W532" i="22"/>
  <c r="S532" i="22"/>
  <c r="R532" i="22"/>
  <c r="Q532" i="22"/>
  <c r="AG531" i="22"/>
  <c r="AF531" i="22"/>
  <c r="AE531" i="22"/>
  <c r="AD531" i="22"/>
  <c r="AC531" i="22"/>
  <c r="AB531" i="22"/>
  <c r="AA531" i="22"/>
  <c r="Z531" i="22"/>
  <c r="Y531" i="22"/>
  <c r="X531" i="22"/>
  <c r="W531" i="22"/>
  <c r="S531" i="22"/>
  <c r="R531" i="22"/>
  <c r="Q531" i="22"/>
  <c r="AG530" i="22"/>
  <c r="AF530" i="22"/>
  <c r="AE530" i="22"/>
  <c r="AD530" i="22"/>
  <c r="AC530" i="22"/>
  <c r="AB530" i="22"/>
  <c r="AA530" i="22"/>
  <c r="Z530" i="22"/>
  <c r="Y530" i="22"/>
  <c r="X530" i="22"/>
  <c r="W530" i="22"/>
  <c r="S530" i="22"/>
  <c r="R530" i="22"/>
  <c r="Q530" i="22"/>
  <c r="AG529" i="22"/>
  <c r="AF529" i="22"/>
  <c r="AE529" i="22"/>
  <c r="AD529" i="22"/>
  <c r="AC529" i="22"/>
  <c r="AB529" i="22"/>
  <c r="AA529" i="22"/>
  <c r="Z529" i="22"/>
  <c r="Y529" i="22"/>
  <c r="X529" i="22"/>
  <c r="W529" i="22"/>
  <c r="S529" i="22"/>
  <c r="R529" i="22"/>
  <c r="Q529" i="22"/>
  <c r="AG528" i="22"/>
  <c r="AF528" i="22"/>
  <c r="AE528" i="22"/>
  <c r="AD528" i="22"/>
  <c r="AC528" i="22"/>
  <c r="AB528" i="22"/>
  <c r="AA528" i="22"/>
  <c r="Z528" i="22"/>
  <c r="Y528" i="22"/>
  <c r="X528" i="22"/>
  <c r="W528" i="22"/>
  <c r="S528" i="22"/>
  <c r="R528" i="22"/>
  <c r="Q528" i="22"/>
  <c r="AG527" i="22"/>
  <c r="AF527" i="22"/>
  <c r="AE527" i="22"/>
  <c r="AD527" i="22"/>
  <c r="AC527" i="22"/>
  <c r="AB527" i="22"/>
  <c r="AA527" i="22"/>
  <c r="Z527" i="22"/>
  <c r="Y527" i="22"/>
  <c r="X527" i="22"/>
  <c r="W527" i="22"/>
  <c r="S527" i="22"/>
  <c r="R527" i="22"/>
  <c r="Q527" i="22"/>
  <c r="AG526" i="22"/>
  <c r="AF526" i="22"/>
  <c r="AE526" i="22"/>
  <c r="AD526" i="22"/>
  <c r="AC526" i="22"/>
  <c r="AB526" i="22"/>
  <c r="AA526" i="22"/>
  <c r="Z526" i="22"/>
  <c r="Y526" i="22"/>
  <c r="X526" i="22"/>
  <c r="W526" i="22"/>
  <c r="S526" i="22"/>
  <c r="R526" i="22"/>
  <c r="Q526" i="22"/>
  <c r="AG525" i="22"/>
  <c r="AF525" i="22"/>
  <c r="AE525" i="22"/>
  <c r="AD525" i="22"/>
  <c r="AC525" i="22"/>
  <c r="AB525" i="22"/>
  <c r="AA525" i="22"/>
  <c r="Z525" i="22"/>
  <c r="Y525" i="22"/>
  <c r="X525" i="22"/>
  <c r="W525" i="22"/>
  <c r="S525" i="22"/>
  <c r="R525" i="22"/>
  <c r="Q525" i="22"/>
  <c r="AG524" i="22"/>
  <c r="AF524" i="22"/>
  <c r="AE524" i="22"/>
  <c r="AD524" i="22"/>
  <c r="AC524" i="22"/>
  <c r="AB524" i="22"/>
  <c r="AA524" i="22"/>
  <c r="Z524" i="22"/>
  <c r="Y524" i="22"/>
  <c r="X524" i="22"/>
  <c r="W524" i="22"/>
  <c r="S524" i="22"/>
  <c r="R524" i="22"/>
  <c r="Q524" i="22"/>
  <c r="AG523" i="22"/>
  <c r="AF523" i="22"/>
  <c r="AE523" i="22"/>
  <c r="AD523" i="22"/>
  <c r="AC523" i="22"/>
  <c r="AB523" i="22"/>
  <c r="AA523" i="22"/>
  <c r="Z523" i="22"/>
  <c r="Y523" i="22"/>
  <c r="X523" i="22"/>
  <c r="W523" i="22"/>
  <c r="S523" i="22"/>
  <c r="R523" i="22"/>
  <c r="Q523" i="22"/>
  <c r="AG522" i="22"/>
  <c r="AF522" i="22"/>
  <c r="AE522" i="22"/>
  <c r="AD522" i="22"/>
  <c r="AC522" i="22"/>
  <c r="AB522" i="22"/>
  <c r="AA522" i="22"/>
  <c r="Z522" i="22"/>
  <c r="Y522" i="22"/>
  <c r="X522" i="22"/>
  <c r="W522" i="22"/>
  <c r="S522" i="22"/>
  <c r="R522" i="22"/>
  <c r="Q522" i="22"/>
  <c r="AG521" i="22"/>
  <c r="AF521" i="22"/>
  <c r="AE521" i="22"/>
  <c r="AD521" i="22"/>
  <c r="AC521" i="22"/>
  <c r="AB521" i="22"/>
  <c r="AA521" i="22"/>
  <c r="Z521" i="22"/>
  <c r="Y521" i="22"/>
  <c r="X521" i="22"/>
  <c r="W521" i="22"/>
  <c r="S521" i="22"/>
  <c r="R521" i="22"/>
  <c r="Q521" i="22"/>
  <c r="AG520" i="22"/>
  <c r="AF520" i="22"/>
  <c r="AE520" i="22"/>
  <c r="AD520" i="22"/>
  <c r="AC520" i="22"/>
  <c r="AB520" i="22"/>
  <c r="AA520" i="22"/>
  <c r="Z520" i="22"/>
  <c r="Y520" i="22"/>
  <c r="X520" i="22"/>
  <c r="W520" i="22"/>
  <c r="S520" i="22"/>
  <c r="R520" i="22"/>
  <c r="Q520" i="22"/>
  <c r="AG518" i="22"/>
  <c r="AF518" i="22"/>
  <c r="AE518" i="22"/>
  <c r="AD518" i="22"/>
  <c r="AC518" i="22"/>
  <c r="AB518" i="22"/>
  <c r="AA518" i="22"/>
  <c r="Z518" i="22"/>
  <c r="Y518" i="22"/>
  <c r="X518" i="22"/>
  <c r="W518" i="22"/>
  <c r="S518" i="22"/>
  <c r="R518" i="22"/>
  <c r="Q518" i="22"/>
  <c r="AG517" i="22"/>
  <c r="AF517" i="22"/>
  <c r="AE517" i="22"/>
  <c r="AD517" i="22"/>
  <c r="AC517" i="22"/>
  <c r="AB517" i="22"/>
  <c r="AA517" i="22"/>
  <c r="Z517" i="22"/>
  <c r="Y517" i="22"/>
  <c r="X517" i="22"/>
  <c r="W517" i="22"/>
  <c r="S517" i="22"/>
  <c r="R517" i="22"/>
  <c r="Q517" i="22"/>
  <c r="AG516" i="22"/>
  <c r="AF516" i="22"/>
  <c r="AE516" i="22"/>
  <c r="AD516" i="22"/>
  <c r="AC516" i="22"/>
  <c r="AB516" i="22"/>
  <c r="AA516" i="22"/>
  <c r="Z516" i="22"/>
  <c r="Y516" i="22"/>
  <c r="X516" i="22"/>
  <c r="W516" i="22"/>
  <c r="S516" i="22"/>
  <c r="R516" i="22"/>
  <c r="Q516" i="22"/>
  <c r="AG515" i="22"/>
  <c r="AF515" i="22"/>
  <c r="AE515" i="22"/>
  <c r="AD515" i="22"/>
  <c r="AC515" i="22"/>
  <c r="AB515" i="22"/>
  <c r="AA515" i="22"/>
  <c r="Z515" i="22"/>
  <c r="Y515" i="22"/>
  <c r="X515" i="22"/>
  <c r="W515" i="22"/>
  <c r="S515" i="22"/>
  <c r="R515" i="22"/>
  <c r="Q515" i="22"/>
  <c r="AG514" i="22"/>
  <c r="AF514" i="22"/>
  <c r="AE514" i="22"/>
  <c r="AD514" i="22"/>
  <c r="AC514" i="22"/>
  <c r="AB514" i="22"/>
  <c r="AA514" i="22"/>
  <c r="Z514" i="22"/>
  <c r="Y514" i="22"/>
  <c r="X514" i="22"/>
  <c r="W514" i="22"/>
  <c r="S514" i="22"/>
  <c r="R514" i="22"/>
  <c r="Q514" i="22"/>
  <c r="AG513" i="22"/>
  <c r="AF513" i="22"/>
  <c r="AE513" i="22"/>
  <c r="AD513" i="22"/>
  <c r="AC513" i="22"/>
  <c r="AB513" i="22"/>
  <c r="AA513" i="22"/>
  <c r="Z513" i="22"/>
  <c r="Y513" i="22"/>
  <c r="X513" i="22"/>
  <c r="W513" i="22"/>
  <c r="S513" i="22"/>
  <c r="R513" i="22"/>
  <c r="Q513" i="22"/>
  <c r="AG512" i="22"/>
  <c r="AF512" i="22"/>
  <c r="AE512" i="22"/>
  <c r="AD512" i="22"/>
  <c r="AC512" i="22"/>
  <c r="AB512" i="22"/>
  <c r="AA512" i="22"/>
  <c r="Z512" i="22"/>
  <c r="Y512" i="22"/>
  <c r="X512" i="22"/>
  <c r="W512" i="22"/>
  <c r="S512" i="22"/>
  <c r="R512" i="22"/>
  <c r="Q512" i="22"/>
  <c r="AG511" i="22"/>
  <c r="AF511" i="22"/>
  <c r="AE511" i="22"/>
  <c r="AD511" i="22"/>
  <c r="AC511" i="22"/>
  <c r="AB511" i="22"/>
  <c r="AA511" i="22"/>
  <c r="Z511" i="22"/>
  <c r="Y511" i="22"/>
  <c r="X511" i="22"/>
  <c r="W511" i="22"/>
  <c r="S511" i="22"/>
  <c r="R511" i="22"/>
  <c r="Q511" i="22"/>
  <c r="AG508" i="22"/>
  <c r="AF508" i="22"/>
  <c r="AE508" i="22"/>
  <c r="AD508" i="22"/>
  <c r="AC508" i="22"/>
  <c r="AB508" i="22"/>
  <c r="AA508" i="22"/>
  <c r="Z508" i="22"/>
  <c r="Y508" i="22"/>
  <c r="X508" i="22"/>
  <c r="W508" i="22"/>
  <c r="S508" i="22"/>
  <c r="R508" i="22"/>
  <c r="Q508" i="22"/>
  <c r="AG507" i="22"/>
  <c r="AF507" i="22"/>
  <c r="AE507" i="22"/>
  <c r="AD507" i="22"/>
  <c r="AC507" i="22"/>
  <c r="AB507" i="22"/>
  <c r="AA507" i="22"/>
  <c r="Z507" i="22"/>
  <c r="Y507" i="22"/>
  <c r="X507" i="22"/>
  <c r="W507" i="22"/>
  <c r="S507" i="22"/>
  <c r="R507" i="22"/>
  <c r="Q507" i="22"/>
  <c r="AG506" i="22"/>
  <c r="AF506" i="22"/>
  <c r="AE506" i="22"/>
  <c r="AD506" i="22"/>
  <c r="AC506" i="22"/>
  <c r="AB506" i="22"/>
  <c r="AA506" i="22"/>
  <c r="Z506" i="22"/>
  <c r="Y506" i="22"/>
  <c r="X506" i="22"/>
  <c r="W506" i="22"/>
  <c r="S506" i="22"/>
  <c r="R506" i="22"/>
  <c r="Q506" i="22"/>
  <c r="AG505" i="22"/>
  <c r="AF505" i="22"/>
  <c r="AE505" i="22"/>
  <c r="AD505" i="22"/>
  <c r="AC505" i="22"/>
  <c r="AB505" i="22"/>
  <c r="AA505" i="22"/>
  <c r="Z505" i="22"/>
  <c r="Y505" i="22"/>
  <c r="X505" i="22"/>
  <c r="S505" i="22"/>
  <c r="R505" i="22"/>
  <c r="Q505" i="22"/>
  <c r="AG504" i="22"/>
  <c r="AF504" i="22"/>
  <c r="AE504" i="22"/>
  <c r="AD504" i="22"/>
  <c r="AC504" i="22"/>
  <c r="AB504" i="22"/>
  <c r="AA504" i="22"/>
  <c r="Z504" i="22"/>
  <c r="Y504" i="22"/>
  <c r="X504" i="22"/>
  <c r="W504" i="22"/>
  <c r="S504" i="22"/>
  <c r="R504" i="22"/>
  <c r="Q504" i="22"/>
  <c r="AG503" i="22"/>
  <c r="AF503" i="22"/>
  <c r="AE503" i="22"/>
  <c r="AD503" i="22"/>
  <c r="AC503" i="22"/>
  <c r="AB503" i="22"/>
  <c r="AA503" i="22"/>
  <c r="Z503" i="22"/>
  <c r="Y503" i="22"/>
  <c r="X503" i="22"/>
  <c r="W503" i="22"/>
  <c r="S503" i="22"/>
  <c r="R503" i="22"/>
  <c r="Q503" i="22"/>
  <c r="AG502" i="22"/>
  <c r="AF502" i="22"/>
  <c r="AE502" i="22"/>
  <c r="AD502" i="22"/>
  <c r="AC502" i="22"/>
  <c r="AB502" i="22"/>
  <c r="AA502" i="22"/>
  <c r="Z502" i="22"/>
  <c r="Y502" i="22"/>
  <c r="X502" i="22"/>
  <c r="W502" i="22"/>
  <c r="S502" i="22"/>
  <c r="R502" i="22"/>
  <c r="Q502" i="22"/>
  <c r="AG501" i="22"/>
  <c r="AF501" i="22"/>
  <c r="AE501" i="22"/>
  <c r="AD501" i="22"/>
  <c r="AC501" i="22"/>
  <c r="AB501" i="22"/>
  <c r="AA501" i="22"/>
  <c r="Z501" i="22"/>
  <c r="Y501" i="22"/>
  <c r="X501" i="22"/>
  <c r="W501" i="22"/>
  <c r="S501" i="22"/>
  <c r="R501" i="22"/>
  <c r="Q501" i="22"/>
  <c r="AG500" i="22"/>
  <c r="AF500" i="22"/>
  <c r="AE500" i="22"/>
  <c r="AD500" i="22"/>
  <c r="AC500" i="22"/>
  <c r="AB500" i="22"/>
  <c r="AA500" i="22"/>
  <c r="Z500" i="22"/>
  <c r="Y500" i="22"/>
  <c r="X500" i="22"/>
  <c r="W500" i="22"/>
  <c r="S500" i="22"/>
  <c r="R500" i="22"/>
  <c r="Q500" i="22"/>
  <c r="AG499" i="22"/>
  <c r="AF499" i="22"/>
  <c r="AE499" i="22"/>
  <c r="AD499" i="22"/>
  <c r="AC499" i="22"/>
  <c r="AB499" i="22"/>
  <c r="AA499" i="22"/>
  <c r="Z499" i="22"/>
  <c r="Y499" i="22"/>
  <c r="X499" i="22"/>
  <c r="W499" i="22"/>
  <c r="S499" i="22"/>
  <c r="R499" i="22"/>
  <c r="Q499" i="22"/>
  <c r="AF498" i="22"/>
  <c r="AE498" i="22"/>
  <c r="AD498" i="22"/>
  <c r="W498" i="22"/>
  <c r="T498" i="22"/>
  <c r="S498" i="22"/>
  <c r="AG294" i="22"/>
  <c r="AD294" i="22"/>
  <c r="Y294" i="22"/>
  <c r="S294" i="22"/>
  <c r="Q294" i="22"/>
  <c r="AF293" i="22"/>
  <c r="AD293" i="22"/>
  <c r="Z293" i="22"/>
  <c r="X293" i="22"/>
  <c r="S293" i="22"/>
  <c r="AC105" i="22"/>
  <c r="X105" i="22"/>
  <c r="R105" i="22"/>
  <c r="AC104" i="22"/>
  <c r="AA104" i="22"/>
  <c r="Y104" i="22"/>
  <c r="Q104" i="22"/>
  <c r="AD103" i="22"/>
  <c r="AB103" i="22"/>
  <c r="AA103" i="22"/>
  <c r="W103" i="22"/>
  <c r="AG102" i="22"/>
  <c r="AD102" i="22"/>
  <c r="AB102" i="22"/>
  <c r="Z102" i="22"/>
  <c r="Y102" i="22"/>
  <c r="Q102" i="22"/>
  <c r="AF101" i="22"/>
  <c r="AE101" i="22"/>
  <c r="AC101" i="22"/>
  <c r="AA101" i="22"/>
  <c r="W101" i="22"/>
  <c r="AF100" i="22"/>
  <c r="AB100" i="22"/>
  <c r="Y100" i="22"/>
  <c r="Q100" i="22"/>
  <c r="AF99" i="22"/>
  <c r="AD99" i="22"/>
  <c r="AB99" i="22"/>
  <c r="Z99" i="22"/>
  <c r="R99" i="22"/>
  <c r="AF98" i="22"/>
  <c r="AB98" i="22"/>
  <c r="Z98" i="22"/>
  <c r="X98" i="22"/>
  <c r="R98" i="22"/>
  <c r="Q98" i="22"/>
  <c r="AF97" i="22"/>
  <c r="AD97" i="22"/>
  <c r="AB97" i="22"/>
  <c r="Z97" i="22"/>
  <c r="X97" i="22"/>
  <c r="S97" i="22"/>
  <c r="R97" i="22"/>
  <c r="Q97" i="22"/>
  <c r="AG96" i="22"/>
  <c r="AD96" i="22"/>
  <c r="Z96" i="22"/>
  <c r="Q96" i="22"/>
  <c r="AE95" i="22"/>
  <c r="AC95" i="22"/>
  <c r="Z95" i="22"/>
  <c r="X95" i="22"/>
  <c r="T95" i="22"/>
  <c r="R95" i="22"/>
  <c r="AC94" i="22"/>
  <c r="AA94" i="22"/>
  <c r="Z94" i="22"/>
  <c r="Y94" i="22"/>
  <c r="W94" i="22"/>
  <c r="S94" i="22"/>
  <c r="AE93" i="22"/>
  <c r="AB93" i="22"/>
  <c r="Z93" i="22"/>
  <c r="X93" i="22"/>
  <c r="S93" i="22"/>
  <c r="AE92" i="22"/>
  <c r="AB92" i="22"/>
  <c r="Y92" i="22"/>
  <c r="W92" i="22"/>
  <c r="S92" i="22"/>
  <c r="Q92" i="22"/>
  <c r="AF91" i="22"/>
  <c r="AE91" i="22"/>
  <c r="AD91" i="22"/>
  <c r="AB91" i="22"/>
  <c r="Z91" i="22"/>
  <c r="S91" i="22"/>
  <c r="AF90" i="22"/>
  <c r="AD90" i="22"/>
  <c r="AB90" i="22"/>
  <c r="AA90" i="22"/>
  <c r="Z90" i="22"/>
  <c r="X90" i="22"/>
  <c r="T90" i="22"/>
  <c r="AG89" i="22"/>
  <c r="AD89" i="22"/>
  <c r="Y89" i="22"/>
  <c r="Q89" i="22"/>
  <c r="S5" i="22"/>
  <c r="V5" i="22" s="1"/>
  <c r="AF4" i="22"/>
  <c r="AD4" i="22"/>
  <c r="AB4" i="22"/>
  <c r="X4" i="22"/>
  <c r="R4" i="22"/>
  <c r="AM4" i="22" s="1"/>
  <c r="I56" i="21"/>
  <c r="I50" i="21"/>
  <c r="I49" i="21"/>
  <c r="I48" i="21"/>
  <c r="I43" i="21"/>
  <c r="I42" i="21"/>
  <c r="I33" i="21"/>
  <c r="I32" i="21"/>
  <c r="I29" i="21"/>
  <c r="I25" i="21"/>
  <c r="I24" i="21"/>
  <c r="I23" i="21"/>
  <c r="I22" i="21"/>
  <c r="I21" i="21"/>
  <c r="I20" i="21"/>
  <c r="K11" i="21"/>
  <c r="AG497" i="22"/>
  <c r="AF497" i="22"/>
  <c r="AE497" i="22"/>
  <c r="AD497" i="22"/>
  <c r="AC497" i="22"/>
  <c r="AB497" i="22"/>
  <c r="AA497" i="22"/>
  <c r="Z497" i="22"/>
  <c r="Y497" i="22"/>
  <c r="X497" i="22"/>
  <c r="W497" i="22"/>
  <c r="S497" i="22"/>
  <c r="R497" i="22"/>
  <c r="Q497" i="22"/>
  <c r="AG496" i="22"/>
  <c r="AF496" i="22"/>
  <c r="AE496" i="22"/>
  <c r="AD496" i="22"/>
  <c r="AC496" i="22"/>
  <c r="AB496" i="22"/>
  <c r="AA496" i="22"/>
  <c r="Z496" i="22"/>
  <c r="Y496" i="22"/>
  <c r="X496" i="22"/>
  <c r="W496" i="22"/>
  <c r="S496" i="22"/>
  <c r="R496" i="22"/>
  <c r="Q496" i="22"/>
  <c r="AG495" i="22"/>
  <c r="AF495" i="22"/>
  <c r="AE495" i="22"/>
  <c r="AD495" i="22"/>
  <c r="AC495" i="22"/>
  <c r="AB495" i="22"/>
  <c r="AA495" i="22"/>
  <c r="Z495" i="22"/>
  <c r="Y495" i="22"/>
  <c r="X495" i="22"/>
  <c r="W495" i="22"/>
  <c r="S495" i="22"/>
  <c r="R495" i="22"/>
  <c r="Q495" i="22"/>
  <c r="AG494" i="22"/>
  <c r="AF494" i="22"/>
  <c r="AE494" i="22"/>
  <c r="AD494" i="22"/>
  <c r="AC494" i="22"/>
  <c r="AB494" i="22"/>
  <c r="AA494" i="22"/>
  <c r="Z494" i="22"/>
  <c r="Y494" i="22"/>
  <c r="X494" i="22"/>
  <c r="W494" i="22"/>
  <c r="S494" i="22"/>
  <c r="R494" i="22"/>
  <c r="Q494" i="22"/>
  <c r="AG493" i="22"/>
  <c r="AF493" i="22"/>
  <c r="AE493" i="22"/>
  <c r="AD493" i="22"/>
  <c r="AC493" i="22"/>
  <c r="AB493" i="22"/>
  <c r="AA493" i="22"/>
  <c r="Z493" i="22"/>
  <c r="Y493" i="22"/>
  <c r="X493" i="22"/>
  <c r="W493" i="22"/>
  <c r="S493" i="22"/>
  <c r="R493" i="22"/>
  <c r="Q493" i="22"/>
  <c r="AG492" i="22"/>
  <c r="AF492" i="22"/>
  <c r="AE492" i="22"/>
  <c r="AD492" i="22"/>
  <c r="AC492" i="22"/>
  <c r="AB492" i="22"/>
  <c r="AA492" i="22"/>
  <c r="Z492" i="22"/>
  <c r="Y492" i="22"/>
  <c r="X492" i="22"/>
  <c r="W492" i="22"/>
  <c r="S492" i="22"/>
  <c r="R492" i="22"/>
  <c r="Q492" i="22"/>
  <c r="AG491" i="22"/>
  <c r="AF491" i="22"/>
  <c r="AE491" i="22"/>
  <c r="AD491" i="22"/>
  <c r="AC491" i="22"/>
  <c r="AB491" i="22"/>
  <c r="AA491" i="22"/>
  <c r="Z491" i="22"/>
  <c r="Y491" i="22"/>
  <c r="X491" i="22"/>
  <c r="W491" i="22"/>
  <c r="S491" i="22"/>
  <c r="R491" i="22"/>
  <c r="Q491" i="22"/>
  <c r="AG490" i="22"/>
  <c r="AF490" i="22"/>
  <c r="AE490" i="22"/>
  <c r="AD490" i="22"/>
  <c r="AC490" i="22"/>
  <c r="AB490" i="22"/>
  <c r="AA490" i="22"/>
  <c r="Z490" i="22"/>
  <c r="Y490" i="22"/>
  <c r="X490" i="22"/>
  <c r="S490" i="22"/>
  <c r="R490" i="22"/>
  <c r="Q490" i="22"/>
  <c r="AG489" i="22"/>
  <c r="AF489" i="22"/>
  <c r="AE489" i="22"/>
  <c r="AD489" i="22"/>
  <c r="AC489" i="22"/>
  <c r="AB489" i="22"/>
  <c r="AA489" i="22"/>
  <c r="Z489" i="22"/>
  <c r="Y489" i="22"/>
  <c r="X489" i="22"/>
  <c r="W489" i="22"/>
  <c r="S489" i="22"/>
  <c r="R489" i="22"/>
  <c r="Q489" i="22"/>
  <c r="AG488" i="22"/>
  <c r="AF488" i="22"/>
  <c r="AE488" i="22"/>
  <c r="AD488" i="22"/>
  <c r="AC488" i="22"/>
  <c r="AB488" i="22"/>
  <c r="AA488" i="22"/>
  <c r="Z488" i="22"/>
  <c r="Y488" i="22"/>
  <c r="X488" i="22"/>
  <c r="W488" i="22"/>
  <c r="S488" i="22"/>
  <c r="R488" i="22"/>
  <c r="Q488" i="22"/>
  <c r="AG487" i="22"/>
  <c r="AF487" i="22"/>
  <c r="AE487" i="22"/>
  <c r="AD487" i="22"/>
  <c r="AC487" i="22"/>
  <c r="AB487" i="22"/>
  <c r="AA487" i="22"/>
  <c r="Z487" i="22"/>
  <c r="Y487" i="22"/>
  <c r="X487" i="22"/>
  <c r="W487" i="22"/>
  <c r="S487" i="22"/>
  <c r="R487" i="22"/>
  <c r="Q487" i="22"/>
  <c r="AG486" i="22"/>
  <c r="AF486" i="22"/>
  <c r="AE486" i="22"/>
  <c r="AD486" i="22"/>
  <c r="AC486" i="22"/>
  <c r="AB486" i="22"/>
  <c r="AA486" i="22"/>
  <c r="Z486" i="22"/>
  <c r="Y486" i="22"/>
  <c r="X486" i="22"/>
  <c r="W486" i="22"/>
  <c r="S486" i="22"/>
  <c r="R486" i="22"/>
  <c r="Q486" i="22"/>
  <c r="AG485" i="22"/>
  <c r="AF485" i="22"/>
  <c r="AE485" i="22"/>
  <c r="AD485" i="22"/>
  <c r="AC485" i="22"/>
  <c r="AB485" i="22"/>
  <c r="AA485" i="22"/>
  <c r="Z485" i="22"/>
  <c r="Y485" i="22"/>
  <c r="X485" i="22"/>
  <c r="W485" i="22"/>
  <c r="S485" i="22"/>
  <c r="R485" i="22"/>
  <c r="Q485" i="22"/>
  <c r="AG484" i="22"/>
  <c r="AF484" i="22"/>
  <c r="AE484" i="22"/>
  <c r="AD484" i="22"/>
  <c r="AC484" i="22"/>
  <c r="AB484" i="22"/>
  <c r="AA484" i="22"/>
  <c r="Z484" i="22"/>
  <c r="Y484" i="22"/>
  <c r="X484" i="22"/>
  <c r="W484" i="22"/>
  <c r="S484" i="22"/>
  <c r="R484" i="22"/>
  <c r="Q484" i="22"/>
  <c r="AG482" i="22"/>
  <c r="AF482" i="22"/>
  <c r="AE482" i="22"/>
  <c r="AD482" i="22"/>
  <c r="AC482" i="22"/>
  <c r="AB482" i="22"/>
  <c r="AA482" i="22"/>
  <c r="Z482" i="22"/>
  <c r="Y482" i="22"/>
  <c r="X482" i="22"/>
  <c r="W482" i="22"/>
  <c r="S482" i="22"/>
  <c r="R482" i="22"/>
  <c r="Q482" i="22"/>
  <c r="AG481" i="22"/>
  <c r="AF481" i="22"/>
  <c r="AE481" i="22"/>
  <c r="AD481" i="22"/>
  <c r="AC481" i="22"/>
  <c r="AB481" i="22"/>
  <c r="AA481" i="22"/>
  <c r="Z481" i="22"/>
  <c r="Y481" i="22"/>
  <c r="X481" i="22"/>
  <c r="W481" i="22"/>
  <c r="S481" i="22"/>
  <c r="R481" i="22"/>
  <c r="Q481" i="22"/>
  <c r="AG480" i="22"/>
  <c r="AF480" i="22"/>
  <c r="AE480" i="22"/>
  <c r="AD480" i="22"/>
  <c r="AC480" i="22"/>
  <c r="AB480" i="22"/>
  <c r="AA480" i="22"/>
  <c r="Z480" i="22"/>
  <c r="Y480" i="22"/>
  <c r="X480" i="22"/>
  <c r="W480" i="22"/>
  <c r="S480" i="22"/>
  <c r="R480" i="22"/>
  <c r="Q480" i="22"/>
  <c r="AG479" i="22"/>
  <c r="AF479" i="22"/>
  <c r="AE479" i="22"/>
  <c r="AD479" i="22"/>
  <c r="AC479" i="22"/>
  <c r="AB479" i="22"/>
  <c r="AA479" i="22"/>
  <c r="Z479" i="22"/>
  <c r="Y479" i="22"/>
  <c r="X479" i="22"/>
  <c r="W479" i="22"/>
  <c r="S479" i="22"/>
  <c r="R479" i="22"/>
  <c r="Q479" i="22"/>
  <c r="AG478" i="22"/>
  <c r="AF478" i="22"/>
  <c r="AE478" i="22"/>
  <c r="AD478" i="22"/>
  <c r="AC478" i="22"/>
  <c r="AB478" i="22"/>
  <c r="AA478" i="22"/>
  <c r="Z478" i="22"/>
  <c r="Y478" i="22"/>
  <c r="X478" i="22"/>
  <c r="W478" i="22"/>
  <c r="S478" i="22"/>
  <c r="R478" i="22"/>
  <c r="Q478" i="22"/>
  <c r="AG477" i="22"/>
  <c r="AF477" i="22"/>
  <c r="AE477" i="22"/>
  <c r="AD477" i="22"/>
  <c r="AC477" i="22"/>
  <c r="AB477" i="22"/>
  <c r="AA477" i="22"/>
  <c r="Z477" i="22"/>
  <c r="Y477" i="22"/>
  <c r="X477" i="22"/>
  <c r="W477" i="22"/>
  <c r="S477" i="22"/>
  <c r="R477" i="22"/>
  <c r="Q477" i="22"/>
  <c r="AG476" i="22"/>
  <c r="AF476" i="22"/>
  <c r="AE476" i="22"/>
  <c r="AD476" i="22"/>
  <c r="AC476" i="22"/>
  <c r="AB476" i="22"/>
  <c r="AA476" i="22"/>
  <c r="Z476" i="22"/>
  <c r="Y476" i="22"/>
  <c r="X476" i="22"/>
  <c r="W476" i="22"/>
  <c r="S476" i="22"/>
  <c r="R476" i="22"/>
  <c r="Q476" i="22"/>
  <c r="AG475" i="22"/>
  <c r="AF475" i="22"/>
  <c r="AE475" i="22"/>
  <c r="AD475" i="22"/>
  <c r="AC475" i="22"/>
  <c r="AB475" i="22"/>
  <c r="AA475" i="22"/>
  <c r="Z475" i="22"/>
  <c r="Y475" i="22"/>
  <c r="X475" i="22"/>
  <c r="W475" i="22"/>
  <c r="S475" i="22"/>
  <c r="R475" i="22"/>
  <c r="Q475" i="22"/>
  <c r="AG474" i="22"/>
  <c r="AF474" i="22"/>
  <c r="AE474" i="22"/>
  <c r="AD474" i="22"/>
  <c r="AC474" i="22"/>
  <c r="AB474" i="22"/>
  <c r="AA474" i="22"/>
  <c r="Z474" i="22"/>
  <c r="Y474" i="22"/>
  <c r="X474" i="22"/>
  <c r="W474" i="22"/>
  <c r="S474" i="22"/>
  <c r="R474" i="22"/>
  <c r="Q474" i="22"/>
  <c r="AG473" i="22"/>
  <c r="AF473" i="22"/>
  <c r="AE473" i="22"/>
  <c r="AD473" i="22"/>
  <c r="AC473" i="22"/>
  <c r="AB473" i="22"/>
  <c r="AA473" i="22"/>
  <c r="Z473" i="22"/>
  <c r="Y473" i="22"/>
  <c r="X473" i="22"/>
  <c r="W473" i="22"/>
  <c r="S473" i="22"/>
  <c r="R473" i="22"/>
  <c r="Q473" i="22"/>
  <c r="AG472" i="22"/>
  <c r="AF472" i="22"/>
  <c r="AE472" i="22"/>
  <c r="AD472" i="22"/>
  <c r="AC472" i="22"/>
  <c r="AB472" i="22"/>
  <c r="AA472" i="22"/>
  <c r="Z472" i="22"/>
  <c r="Y472" i="22"/>
  <c r="X472" i="22"/>
  <c r="W472" i="22"/>
  <c r="S472" i="22"/>
  <c r="R472" i="22"/>
  <c r="Q472" i="22"/>
  <c r="AG471" i="22"/>
  <c r="AF471" i="22"/>
  <c r="AE471" i="22"/>
  <c r="AD471" i="22"/>
  <c r="AC471" i="22"/>
  <c r="AB471" i="22"/>
  <c r="AA471" i="22"/>
  <c r="Z471" i="22"/>
  <c r="Y471" i="22"/>
  <c r="X471" i="22"/>
  <c r="W471" i="22"/>
  <c r="S471" i="22"/>
  <c r="R471" i="22"/>
  <c r="Q471" i="22"/>
  <c r="AG470" i="22"/>
  <c r="AF470" i="22"/>
  <c r="AE470" i="22"/>
  <c r="AD470" i="22"/>
  <c r="AC470" i="22"/>
  <c r="AB470" i="22"/>
  <c r="AA470" i="22"/>
  <c r="Z470" i="22"/>
  <c r="Y470" i="22"/>
  <c r="X470" i="22"/>
  <c r="W470" i="22"/>
  <c r="S470" i="22"/>
  <c r="R470" i="22"/>
  <c r="Q470" i="22"/>
  <c r="AG469" i="22"/>
  <c r="AF469" i="22"/>
  <c r="AE469" i="22"/>
  <c r="AD469" i="22"/>
  <c r="AC469" i="22"/>
  <c r="AB469" i="22"/>
  <c r="AA469" i="22"/>
  <c r="Z469" i="22"/>
  <c r="Y469" i="22"/>
  <c r="X469" i="22"/>
  <c r="W469" i="22"/>
  <c r="S469" i="22"/>
  <c r="R469" i="22"/>
  <c r="Q469" i="22"/>
  <c r="AG468" i="22"/>
  <c r="AF468" i="22"/>
  <c r="AE468" i="22"/>
  <c r="AD468" i="22"/>
  <c r="AC468" i="22"/>
  <c r="AB468" i="22"/>
  <c r="AA468" i="22"/>
  <c r="Z468" i="22"/>
  <c r="Y468" i="22"/>
  <c r="X468" i="22"/>
  <c r="W468" i="22"/>
  <c r="S468" i="22"/>
  <c r="R468" i="22"/>
  <c r="Q468" i="22"/>
  <c r="AG467" i="22"/>
  <c r="AF467" i="22"/>
  <c r="AE467" i="22"/>
  <c r="AD467" i="22"/>
  <c r="AC467" i="22"/>
  <c r="AB467" i="22"/>
  <c r="AA467" i="22"/>
  <c r="Z467" i="22"/>
  <c r="Y467" i="22"/>
  <c r="X467" i="22"/>
  <c r="W467" i="22"/>
  <c r="S467" i="22"/>
  <c r="R467" i="22"/>
  <c r="Q467" i="22"/>
  <c r="AG466" i="22"/>
  <c r="AF466" i="22"/>
  <c r="AE466" i="22"/>
  <c r="AD466" i="22"/>
  <c r="AC466" i="22"/>
  <c r="AB466" i="22"/>
  <c r="AA466" i="22"/>
  <c r="Z466" i="22"/>
  <c r="Y466" i="22"/>
  <c r="X466" i="22"/>
  <c r="W466" i="22"/>
  <c r="S466" i="22"/>
  <c r="R466" i="22"/>
  <c r="Q466" i="22"/>
  <c r="AG465" i="22"/>
  <c r="AF465" i="22"/>
  <c r="AE465" i="22"/>
  <c r="AD465" i="22"/>
  <c r="AC465" i="22"/>
  <c r="AB465" i="22"/>
  <c r="AA465" i="22"/>
  <c r="Z465" i="22"/>
  <c r="Y465" i="22"/>
  <c r="X465" i="22"/>
  <c r="W465" i="22"/>
  <c r="S465" i="22"/>
  <c r="R465" i="22"/>
  <c r="Q465" i="22"/>
  <c r="AG464" i="22"/>
  <c r="AF464" i="22"/>
  <c r="AE464" i="22"/>
  <c r="AD464" i="22"/>
  <c r="AC464" i="22"/>
  <c r="AB464" i="22"/>
  <c r="AA464" i="22"/>
  <c r="Z464" i="22"/>
  <c r="Y464" i="22"/>
  <c r="X464" i="22"/>
  <c r="W464" i="22"/>
  <c r="S464" i="22"/>
  <c r="R464" i="22"/>
  <c r="Q464" i="22"/>
  <c r="AG463" i="22"/>
  <c r="AF463" i="22"/>
  <c r="AE463" i="22"/>
  <c r="AD463" i="22"/>
  <c r="AC463" i="22"/>
  <c r="AB463" i="22"/>
  <c r="AA463" i="22"/>
  <c r="Z463" i="22"/>
  <c r="Y463" i="22"/>
  <c r="X463" i="22"/>
  <c r="W463" i="22"/>
  <c r="S463" i="22"/>
  <c r="R463" i="22"/>
  <c r="Q463" i="22"/>
  <c r="AG462" i="22"/>
  <c r="AF462" i="22"/>
  <c r="AE462" i="22"/>
  <c r="AD462" i="22"/>
  <c r="AC462" i="22"/>
  <c r="AB462" i="22"/>
  <c r="AA462" i="22"/>
  <c r="Z462" i="22"/>
  <c r="Y462" i="22"/>
  <c r="X462" i="22"/>
  <c r="W462" i="22"/>
  <c r="S462" i="22"/>
  <c r="R462" i="22"/>
  <c r="Q462" i="22"/>
  <c r="AG461" i="22"/>
  <c r="AF461" i="22"/>
  <c r="AE461" i="22"/>
  <c r="AD461" i="22"/>
  <c r="AC461" i="22"/>
  <c r="AB461" i="22"/>
  <c r="AA461" i="22"/>
  <c r="Z461" i="22"/>
  <c r="Y461" i="22"/>
  <c r="X461" i="22"/>
  <c r="W461" i="22"/>
  <c r="S461" i="22"/>
  <c r="R461" i="22"/>
  <c r="Q461" i="22"/>
  <c r="AG460" i="22"/>
  <c r="AF460" i="22"/>
  <c r="AE460" i="22"/>
  <c r="AD460" i="22"/>
  <c r="AC460" i="22"/>
  <c r="AB460" i="22"/>
  <c r="AA460" i="22"/>
  <c r="Z460" i="22"/>
  <c r="Y460" i="22"/>
  <c r="X460" i="22"/>
  <c r="W460" i="22"/>
  <c r="S460" i="22"/>
  <c r="R460" i="22"/>
  <c r="Q460" i="22"/>
  <c r="AG457" i="22"/>
  <c r="AF457" i="22"/>
  <c r="AE457" i="22"/>
  <c r="AD457" i="22"/>
  <c r="AC457" i="22"/>
  <c r="AB457" i="22"/>
  <c r="AA457" i="22"/>
  <c r="Z457" i="22"/>
  <c r="Y457" i="22"/>
  <c r="X457" i="22"/>
  <c r="W457" i="22"/>
  <c r="S457" i="22"/>
  <c r="R457" i="22"/>
  <c r="Q457" i="22"/>
  <c r="AG456" i="22"/>
  <c r="AF456" i="22"/>
  <c r="AE456" i="22"/>
  <c r="AD456" i="22"/>
  <c r="AC456" i="22"/>
  <c r="AB456" i="22"/>
  <c r="AA456" i="22"/>
  <c r="Z456" i="22"/>
  <c r="Y456" i="22"/>
  <c r="X456" i="22"/>
  <c r="W456" i="22"/>
  <c r="S456" i="22"/>
  <c r="R456" i="22"/>
  <c r="Q456" i="22"/>
  <c r="AG455" i="22"/>
  <c r="AF455" i="22"/>
  <c r="AE455" i="22"/>
  <c r="AD455" i="22"/>
  <c r="AC455" i="22"/>
  <c r="AB455" i="22"/>
  <c r="AA455" i="22"/>
  <c r="Z455" i="22"/>
  <c r="Y455" i="22"/>
  <c r="X455" i="22"/>
  <c r="S455" i="22"/>
  <c r="R455" i="22"/>
  <c r="Q455" i="22"/>
  <c r="AG454" i="22"/>
  <c r="AF454" i="22"/>
  <c r="AE454" i="22"/>
  <c r="AD454" i="22"/>
  <c r="AC454" i="22"/>
  <c r="AB454" i="22"/>
  <c r="AA454" i="22"/>
  <c r="Z454" i="22"/>
  <c r="Y454" i="22"/>
  <c r="X454" i="22"/>
  <c r="W454" i="22"/>
  <c r="S454" i="22"/>
  <c r="R454" i="22"/>
  <c r="Q454" i="22"/>
  <c r="AG453" i="22"/>
  <c r="AF453" i="22"/>
  <c r="AE453" i="22"/>
  <c r="AD453" i="22"/>
  <c r="AC453" i="22"/>
  <c r="AB453" i="22"/>
  <c r="AA453" i="22"/>
  <c r="Z453" i="22"/>
  <c r="Y453" i="22"/>
  <c r="X453" i="22"/>
  <c r="W453" i="22"/>
  <c r="S453" i="22"/>
  <c r="R453" i="22"/>
  <c r="Q453" i="22"/>
  <c r="AG452" i="22"/>
  <c r="AF452" i="22"/>
  <c r="AE452" i="22"/>
  <c r="AD452" i="22"/>
  <c r="AC452" i="22"/>
  <c r="AB452" i="22"/>
  <c r="AA452" i="22"/>
  <c r="Z452" i="22"/>
  <c r="Y452" i="22"/>
  <c r="X452" i="22"/>
  <c r="W452" i="22"/>
  <c r="S452" i="22"/>
  <c r="R452" i="22"/>
  <c r="Q452" i="22"/>
  <c r="AG451" i="22"/>
  <c r="AF451" i="22"/>
  <c r="AE451" i="22"/>
  <c r="AD451" i="22"/>
  <c r="AC451" i="22"/>
  <c r="AB451" i="22"/>
  <c r="AA451" i="22"/>
  <c r="Z451" i="22"/>
  <c r="Y451" i="22"/>
  <c r="X451" i="22"/>
  <c r="W451" i="22"/>
  <c r="S451" i="22"/>
  <c r="R451" i="22"/>
  <c r="Q451" i="22"/>
  <c r="AG450" i="22"/>
  <c r="AF450" i="22"/>
  <c r="AE450" i="22"/>
  <c r="AD450" i="22"/>
  <c r="AC450" i="22"/>
  <c r="AB450" i="22"/>
  <c r="AA450" i="22"/>
  <c r="Z450" i="22"/>
  <c r="Y450" i="22"/>
  <c r="X450" i="22"/>
  <c r="W450" i="22"/>
  <c r="S450" i="22"/>
  <c r="R450" i="22"/>
  <c r="Q450" i="22"/>
  <c r="AG449" i="22"/>
  <c r="AF449" i="22"/>
  <c r="AE449" i="22"/>
  <c r="AD449" i="22"/>
  <c r="AC449" i="22"/>
  <c r="AB449" i="22"/>
  <c r="AA449" i="22"/>
  <c r="Z449" i="22"/>
  <c r="Y449" i="22"/>
  <c r="X449" i="22"/>
  <c r="W449" i="22"/>
  <c r="S449" i="22"/>
  <c r="R449" i="22"/>
  <c r="Q449" i="22"/>
  <c r="AG448" i="22"/>
  <c r="AF448" i="22"/>
  <c r="AE448" i="22"/>
  <c r="AD448" i="22"/>
  <c r="AC448" i="22"/>
  <c r="AB448" i="22"/>
  <c r="AA448" i="22"/>
  <c r="Z448" i="22"/>
  <c r="Y448" i="22"/>
  <c r="X448" i="22"/>
  <c r="W448" i="22"/>
  <c r="S448" i="22"/>
  <c r="R448" i="22"/>
  <c r="Q448" i="22"/>
  <c r="AG447" i="22"/>
  <c r="AF447" i="22"/>
  <c r="AE447" i="22"/>
  <c r="AD447" i="22"/>
  <c r="AC447" i="22"/>
  <c r="AB447" i="22"/>
  <c r="AA447" i="22"/>
  <c r="Z447" i="22"/>
  <c r="Y447" i="22"/>
  <c r="X447" i="22"/>
  <c r="W447" i="22"/>
  <c r="S447" i="22"/>
  <c r="R447" i="22"/>
  <c r="Q447" i="22"/>
  <c r="AG446" i="22"/>
  <c r="AF446" i="22"/>
  <c r="AE446" i="22"/>
  <c r="AD446" i="22"/>
  <c r="AC446" i="22"/>
  <c r="AB446" i="22"/>
  <c r="AA446" i="22"/>
  <c r="Z446" i="22"/>
  <c r="Y446" i="22"/>
  <c r="X446" i="22"/>
  <c r="W446" i="22"/>
  <c r="S446" i="22"/>
  <c r="R446" i="22"/>
  <c r="Q446" i="22"/>
  <c r="AG445" i="22"/>
  <c r="AF445" i="22"/>
  <c r="AE445" i="22"/>
  <c r="AD445" i="22"/>
  <c r="AC445" i="22"/>
  <c r="AB445" i="22"/>
  <c r="AA445" i="22"/>
  <c r="Z445" i="22"/>
  <c r="Y445" i="22"/>
  <c r="X445" i="22"/>
  <c r="W445" i="22"/>
  <c r="S445" i="22"/>
  <c r="R445" i="22"/>
  <c r="Q445" i="22"/>
  <c r="AG444" i="22"/>
  <c r="AF444" i="22"/>
  <c r="AE444" i="22"/>
  <c r="AD444" i="22"/>
  <c r="AC444" i="22"/>
  <c r="AB444" i="22"/>
  <c r="AA444" i="22"/>
  <c r="Z444" i="22"/>
  <c r="Y444" i="22"/>
  <c r="X444" i="22"/>
  <c r="W444" i="22"/>
  <c r="S444" i="22"/>
  <c r="R444" i="22"/>
  <c r="Q444" i="22"/>
  <c r="AG443" i="22"/>
  <c r="AF443" i="22"/>
  <c r="AE443" i="22"/>
  <c r="AD443" i="22"/>
  <c r="AC443" i="22"/>
  <c r="AB443" i="22"/>
  <c r="AA443" i="22"/>
  <c r="Z443" i="22"/>
  <c r="Y443" i="22"/>
  <c r="X443" i="22"/>
  <c r="W443" i="22"/>
  <c r="S443" i="22"/>
  <c r="R443" i="22"/>
  <c r="Q443" i="22"/>
  <c r="AG442" i="22"/>
  <c r="AF442" i="22"/>
  <c r="AE442" i="22"/>
  <c r="AD442" i="22"/>
  <c r="AC442" i="22"/>
  <c r="AB442" i="22"/>
  <c r="AA442" i="22"/>
  <c r="Z442" i="22"/>
  <c r="Y442" i="22"/>
  <c r="X442" i="22"/>
  <c r="W442" i="22"/>
  <c r="S442" i="22"/>
  <c r="R442" i="22"/>
  <c r="Q442" i="22"/>
  <c r="AG441" i="22"/>
  <c r="AF441" i="22"/>
  <c r="AE441" i="22"/>
  <c r="AD441" i="22"/>
  <c r="AC441" i="22"/>
  <c r="AB441" i="22"/>
  <c r="AA441" i="22"/>
  <c r="Z441" i="22"/>
  <c r="Y441" i="22"/>
  <c r="X441" i="22"/>
  <c r="W441" i="22"/>
  <c r="S441" i="22"/>
  <c r="R441" i="22"/>
  <c r="Q441" i="22"/>
  <c r="AG440" i="22"/>
  <c r="AF440" i="22"/>
  <c r="AE440" i="22"/>
  <c r="AD440" i="22"/>
  <c r="AC440" i="22"/>
  <c r="AB440" i="22"/>
  <c r="AA440" i="22"/>
  <c r="Z440" i="22"/>
  <c r="Y440" i="22"/>
  <c r="X440" i="22"/>
  <c r="S440" i="22"/>
  <c r="R440" i="22"/>
  <c r="Q440" i="22"/>
  <c r="AG439" i="22"/>
  <c r="AF439" i="22"/>
  <c r="AE439" i="22"/>
  <c r="AD439" i="22"/>
  <c r="AC439" i="22"/>
  <c r="AB439" i="22"/>
  <c r="AA439" i="22"/>
  <c r="Z439" i="22"/>
  <c r="Y439" i="22"/>
  <c r="X439" i="22"/>
  <c r="W439" i="22"/>
  <c r="S439" i="22"/>
  <c r="R439" i="22"/>
  <c r="Q439" i="22"/>
  <c r="AG438" i="22"/>
  <c r="AF438" i="22"/>
  <c r="AE438" i="22"/>
  <c r="AD438" i="22"/>
  <c r="AC438" i="22"/>
  <c r="AB438" i="22"/>
  <c r="AA438" i="22"/>
  <c r="Z438" i="22"/>
  <c r="Y438" i="22"/>
  <c r="X438" i="22"/>
  <c r="W438" i="22"/>
  <c r="S438" i="22"/>
  <c r="R438" i="22"/>
  <c r="Q438" i="22"/>
  <c r="AG437" i="22"/>
  <c r="AF437" i="22"/>
  <c r="AE437" i="22"/>
  <c r="AD437" i="22"/>
  <c r="AC437" i="22"/>
  <c r="AB437" i="22"/>
  <c r="AA437" i="22"/>
  <c r="Z437" i="22"/>
  <c r="Y437" i="22"/>
  <c r="X437" i="22"/>
  <c r="W437" i="22"/>
  <c r="S437" i="22"/>
  <c r="R437" i="22"/>
  <c r="Q437" i="22"/>
  <c r="AG436" i="22"/>
  <c r="AF436" i="22"/>
  <c r="AE436" i="22"/>
  <c r="AD436" i="22"/>
  <c r="AC436" i="22"/>
  <c r="AB436" i="22"/>
  <c r="AA436" i="22"/>
  <c r="Z436" i="22"/>
  <c r="Y436" i="22"/>
  <c r="X436" i="22"/>
  <c r="W436" i="22"/>
  <c r="S436" i="22"/>
  <c r="R436" i="22"/>
  <c r="Q436" i="22"/>
  <c r="AG435" i="22"/>
  <c r="AF435" i="22"/>
  <c r="AE435" i="22"/>
  <c r="AD435" i="22"/>
  <c r="AC435" i="22"/>
  <c r="AB435" i="22"/>
  <c r="AA435" i="22"/>
  <c r="Z435" i="22"/>
  <c r="Y435" i="22"/>
  <c r="X435" i="22"/>
  <c r="W435" i="22"/>
  <c r="S435" i="22"/>
  <c r="R435" i="22"/>
  <c r="Q435" i="22"/>
  <c r="AG434" i="22"/>
  <c r="AF434" i="22"/>
  <c r="AE434" i="22"/>
  <c r="AD434" i="22"/>
  <c r="AC434" i="22"/>
  <c r="AB434" i="22"/>
  <c r="AA434" i="22"/>
  <c r="Z434" i="22"/>
  <c r="Y434" i="22"/>
  <c r="X434" i="22"/>
  <c r="W434" i="22"/>
  <c r="S434" i="22"/>
  <c r="R434" i="22"/>
  <c r="Q434" i="22"/>
  <c r="AG432" i="22"/>
  <c r="AF432" i="22"/>
  <c r="AE432" i="22"/>
  <c r="AD432" i="22"/>
  <c r="AC432" i="22"/>
  <c r="AB432" i="22"/>
  <c r="AA432" i="22"/>
  <c r="Z432" i="22"/>
  <c r="Y432" i="22"/>
  <c r="X432" i="22"/>
  <c r="W432" i="22"/>
  <c r="S432" i="22"/>
  <c r="R432" i="22"/>
  <c r="Q432" i="22"/>
  <c r="AG431" i="22"/>
  <c r="AF431" i="22"/>
  <c r="AE431" i="22"/>
  <c r="AD431" i="22"/>
  <c r="AC431" i="22"/>
  <c r="AB431" i="22"/>
  <c r="AA431" i="22"/>
  <c r="Z431" i="22"/>
  <c r="Y431" i="22"/>
  <c r="X431" i="22"/>
  <c r="W431" i="22"/>
  <c r="S431" i="22"/>
  <c r="R431" i="22"/>
  <c r="Q431" i="22"/>
  <c r="AG430" i="22"/>
  <c r="AF430" i="22"/>
  <c r="AE430" i="22"/>
  <c r="AD430" i="22"/>
  <c r="AC430" i="22"/>
  <c r="AB430" i="22"/>
  <c r="AA430" i="22"/>
  <c r="Z430" i="22"/>
  <c r="Y430" i="22"/>
  <c r="X430" i="22"/>
  <c r="W430" i="22"/>
  <c r="S430" i="22"/>
  <c r="R430" i="22"/>
  <c r="Q430" i="22"/>
  <c r="AG429" i="22"/>
  <c r="AF429" i="22"/>
  <c r="AE429" i="22"/>
  <c r="AD429" i="22"/>
  <c r="AC429" i="22"/>
  <c r="AB429" i="22"/>
  <c r="AA429" i="22"/>
  <c r="Z429" i="22"/>
  <c r="Y429" i="22"/>
  <c r="X429" i="22"/>
  <c r="W429" i="22"/>
  <c r="S429" i="22"/>
  <c r="R429" i="22"/>
  <c r="Q429" i="22"/>
  <c r="AG428" i="22"/>
  <c r="AF428" i="22"/>
  <c r="AE428" i="22"/>
  <c r="AD428" i="22"/>
  <c r="AC428" i="22"/>
  <c r="AB428" i="22"/>
  <c r="AA428" i="22"/>
  <c r="Z428" i="22"/>
  <c r="Y428" i="22"/>
  <c r="X428" i="22"/>
  <c r="W428" i="22"/>
  <c r="S428" i="22"/>
  <c r="R428" i="22"/>
  <c r="Q428" i="22"/>
  <c r="AG427" i="22"/>
  <c r="AF427" i="22"/>
  <c r="AE427" i="22"/>
  <c r="AD427" i="22"/>
  <c r="AC427" i="22"/>
  <c r="AB427" i="22"/>
  <c r="AA427" i="22"/>
  <c r="Z427" i="22"/>
  <c r="Y427" i="22"/>
  <c r="X427" i="22"/>
  <c r="W427" i="22"/>
  <c r="S427" i="22"/>
  <c r="R427" i="22"/>
  <c r="Q427" i="22"/>
  <c r="AG426" i="22"/>
  <c r="AF426" i="22"/>
  <c r="AE426" i="22"/>
  <c r="AD426" i="22"/>
  <c r="AC426" i="22"/>
  <c r="AB426" i="22"/>
  <c r="AA426" i="22"/>
  <c r="Z426" i="22"/>
  <c r="Y426" i="22"/>
  <c r="X426" i="22"/>
  <c r="W426" i="22"/>
  <c r="S426" i="22"/>
  <c r="R426" i="22"/>
  <c r="Q426" i="22"/>
  <c r="AG425" i="22"/>
  <c r="AF425" i="22"/>
  <c r="AE425" i="22"/>
  <c r="AD425" i="22"/>
  <c r="AC425" i="22"/>
  <c r="AB425" i="22"/>
  <c r="AA425" i="22"/>
  <c r="Z425" i="22"/>
  <c r="Y425" i="22"/>
  <c r="X425" i="22"/>
  <c r="W425" i="22"/>
  <c r="S425" i="22"/>
  <c r="R425" i="22"/>
  <c r="Q425" i="22"/>
  <c r="AG424" i="22"/>
  <c r="AF424" i="22"/>
  <c r="AE424" i="22"/>
  <c r="AD424" i="22"/>
  <c r="AC424" i="22"/>
  <c r="AB424" i="22"/>
  <c r="AA424" i="22"/>
  <c r="Z424" i="22"/>
  <c r="Y424" i="22"/>
  <c r="X424" i="22"/>
  <c r="W424" i="22"/>
  <c r="S424" i="22"/>
  <c r="R424" i="22"/>
  <c r="Q424" i="22"/>
  <c r="AG423" i="22"/>
  <c r="AF423" i="22"/>
  <c r="AE423" i="22"/>
  <c r="AD423" i="22"/>
  <c r="AC423" i="22"/>
  <c r="AB423" i="22"/>
  <c r="AA423" i="22"/>
  <c r="Z423" i="22"/>
  <c r="Y423" i="22"/>
  <c r="X423" i="22"/>
  <c r="W423" i="22"/>
  <c r="S423" i="22"/>
  <c r="R423" i="22"/>
  <c r="Q423" i="22"/>
  <c r="AG422" i="22"/>
  <c r="AF422" i="22"/>
  <c r="AE422" i="22"/>
  <c r="AD422" i="22"/>
  <c r="AC422" i="22"/>
  <c r="AB422" i="22"/>
  <c r="AA422" i="22"/>
  <c r="Z422" i="22"/>
  <c r="Y422" i="22"/>
  <c r="X422" i="22"/>
  <c r="W422" i="22"/>
  <c r="S422" i="22"/>
  <c r="R422" i="22"/>
  <c r="Q422" i="22"/>
  <c r="AG421" i="22"/>
  <c r="AF421" i="22"/>
  <c r="AE421" i="22"/>
  <c r="AD421" i="22"/>
  <c r="AC421" i="22"/>
  <c r="AB421" i="22"/>
  <c r="AA421" i="22"/>
  <c r="Z421" i="22"/>
  <c r="Y421" i="22"/>
  <c r="X421" i="22"/>
  <c r="W421" i="22"/>
  <c r="S421" i="22"/>
  <c r="R421" i="22"/>
  <c r="Q421" i="22"/>
  <c r="AG420" i="22"/>
  <c r="AF420" i="22"/>
  <c r="AE420" i="22"/>
  <c r="AD420" i="22"/>
  <c r="AC420" i="22"/>
  <c r="AB420" i="22"/>
  <c r="AA420" i="22"/>
  <c r="Z420" i="22"/>
  <c r="Y420" i="22"/>
  <c r="X420" i="22"/>
  <c r="W420" i="22"/>
  <c r="S420" i="22"/>
  <c r="R420" i="22"/>
  <c r="Q420" i="22"/>
  <c r="AG419" i="22"/>
  <c r="AF419" i="22"/>
  <c r="AE419" i="22"/>
  <c r="AD419" i="22"/>
  <c r="AC419" i="22"/>
  <c r="AB419" i="22"/>
  <c r="AA419" i="22"/>
  <c r="Z419" i="22"/>
  <c r="Y419" i="22"/>
  <c r="X419" i="22"/>
  <c r="W419" i="22"/>
  <c r="S419" i="22"/>
  <c r="R419" i="22"/>
  <c r="Q419" i="22"/>
  <c r="AG418" i="22"/>
  <c r="AF418" i="22"/>
  <c r="AE418" i="22"/>
  <c r="AD418" i="22"/>
  <c r="AC418" i="22"/>
  <c r="AB418" i="22"/>
  <c r="AA418" i="22"/>
  <c r="Z418" i="22"/>
  <c r="Y418" i="22"/>
  <c r="X418" i="22"/>
  <c r="W418" i="22"/>
  <c r="S418" i="22"/>
  <c r="R418" i="22"/>
  <c r="Q418" i="22"/>
  <c r="AG417" i="22"/>
  <c r="AF417" i="22"/>
  <c r="AE417" i="22"/>
  <c r="AD417" i="22"/>
  <c r="AC417" i="22"/>
  <c r="AB417" i="22"/>
  <c r="AA417" i="22"/>
  <c r="Z417" i="22"/>
  <c r="Y417" i="22"/>
  <c r="X417" i="22"/>
  <c r="W417" i="22"/>
  <c r="S417" i="22"/>
  <c r="R417" i="22"/>
  <c r="Q417" i="22"/>
  <c r="AG416" i="22"/>
  <c r="AF416" i="22"/>
  <c r="AE416" i="22"/>
  <c r="AD416" i="22"/>
  <c r="AC416" i="22"/>
  <c r="AB416" i="22"/>
  <c r="AA416" i="22"/>
  <c r="Z416" i="22"/>
  <c r="Y416" i="22"/>
  <c r="X416" i="22"/>
  <c r="W416" i="22"/>
  <c r="S416" i="22"/>
  <c r="R416" i="22"/>
  <c r="Q416" i="22"/>
  <c r="AG415" i="22"/>
  <c r="AF415" i="22"/>
  <c r="AE415" i="22"/>
  <c r="AD415" i="22"/>
  <c r="AC415" i="22"/>
  <c r="AB415" i="22"/>
  <c r="AA415" i="22"/>
  <c r="Z415" i="22"/>
  <c r="Y415" i="22"/>
  <c r="X415" i="22"/>
  <c r="W415" i="22"/>
  <c r="S415" i="22"/>
  <c r="R415" i="22"/>
  <c r="Q415" i="22"/>
  <c r="AG414" i="22"/>
  <c r="AF414" i="22"/>
  <c r="AE414" i="22"/>
  <c r="AD414" i="22"/>
  <c r="AC414" i="22"/>
  <c r="AB414" i="22"/>
  <c r="AA414" i="22"/>
  <c r="Z414" i="22"/>
  <c r="Y414" i="22"/>
  <c r="X414" i="22"/>
  <c r="W414" i="22"/>
  <c r="S414" i="22"/>
  <c r="R414" i="22"/>
  <c r="Q414" i="22"/>
  <c r="AG413" i="22"/>
  <c r="AF413" i="22"/>
  <c r="AE413" i="22"/>
  <c r="AD413" i="22"/>
  <c r="AC413" i="22"/>
  <c r="AB413" i="22"/>
  <c r="AA413" i="22"/>
  <c r="Z413" i="22"/>
  <c r="Y413" i="22"/>
  <c r="X413" i="22"/>
  <c r="W413" i="22"/>
  <c r="S413" i="22"/>
  <c r="R413" i="22"/>
  <c r="Q413" i="22"/>
  <c r="AG412" i="22"/>
  <c r="AF412" i="22"/>
  <c r="AE412" i="22"/>
  <c r="AD412" i="22"/>
  <c r="AC412" i="22"/>
  <c r="AB412" i="22"/>
  <c r="AA412" i="22"/>
  <c r="Z412" i="22"/>
  <c r="Y412" i="22"/>
  <c r="X412" i="22"/>
  <c r="W412" i="22"/>
  <c r="S412" i="22"/>
  <c r="R412" i="22"/>
  <c r="Q412" i="22"/>
  <c r="AG411" i="22"/>
  <c r="AF411" i="22"/>
  <c r="AE411" i="22"/>
  <c r="AD411" i="22"/>
  <c r="AC411" i="22"/>
  <c r="AB411" i="22"/>
  <c r="AA411" i="22"/>
  <c r="Z411" i="22"/>
  <c r="Y411" i="22"/>
  <c r="X411" i="22"/>
  <c r="W411" i="22"/>
  <c r="S411" i="22"/>
  <c r="R411" i="22"/>
  <c r="Q411" i="22"/>
  <c r="AG410" i="22"/>
  <c r="AF410" i="22"/>
  <c r="AE410" i="22"/>
  <c r="AD410" i="22"/>
  <c r="AC410" i="22"/>
  <c r="AB410" i="22"/>
  <c r="AA410" i="22"/>
  <c r="Z410" i="22"/>
  <c r="Y410" i="22"/>
  <c r="X410" i="22"/>
  <c r="W410" i="22"/>
  <c r="S410" i="22"/>
  <c r="R410" i="22"/>
  <c r="Q410" i="22"/>
  <c r="AG407" i="22"/>
  <c r="AF407" i="22"/>
  <c r="AE407" i="22"/>
  <c r="AD407" i="22"/>
  <c r="AC407" i="22"/>
  <c r="AB407" i="22"/>
  <c r="AA407" i="22"/>
  <c r="Z407" i="22"/>
  <c r="Y407" i="22"/>
  <c r="X407" i="22"/>
  <c r="W407" i="22"/>
  <c r="S407" i="22"/>
  <c r="R407" i="22"/>
  <c r="Q407" i="22"/>
  <c r="AG406" i="22"/>
  <c r="AF406" i="22"/>
  <c r="AE406" i="22"/>
  <c r="AD406" i="22"/>
  <c r="AC406" i="22"/>
  <c r="AB406" i="22"/>
  <c r="AA406" i="22"/>
  <c r="Z406" i="22"/>
  <c r="Y406" i="22"/>
  <c r="X406" i="22"/>
  <c r="W406" i="22"/>
  <c r="S406" i="22"/>
  <c r="R406" i="22"/>
  <c r="Q406" i="22"/>
  <c r="AG405" i="22"/>
  <c r="AF405" i="22"/>
  <c r="AE405" i="22"/>
  <c r="AD405" i="22"/>
  <c r="AC405" i="22"/>
  <c r="AB405" i="22"/>
  <c r="AA405" i="22"/>
  <c r="Z405" i="22"/>
  <c r="Y405" i="22"/>
  <c r="X405" i="22"/>
  <c r="S405" i="22"/>
  <c r="R405" i="22"/>
  <c r="Q405" i="22"/>
  <c r="AG404" i="22"/>
  <c r="AF404" i="22"/>
  <c r="AE404" i="22"/>
  <c r="AD404" i="22"/>
  <c r="AC404" i="22"/>
  <c r="AB404" i="22"/>
  <c r="AA404" i="22"/>
  <c r="Z404" i="22"/>
  <c r="Y404" i="22"/>
  <c r="X404" i="22"/>
  <c r="W404" i="22"/>
  <c r="S404" i="22"/>
  <c r="R404" i="22"/>
  <c r="Q404" i="22"/>
  <c r="AG403" i="22"/>
  <c r="AF403" i="22"/>
  <c r="AE403" i="22"/>
  <c r="AD403" i="22"/>
  <c r="AC403" i="22"/>
  <c r="AB403" i="22"/>
  <c r="AA403" i="22"/>
  <c r="Z403" i="22"/>
  <c r="Y403" i="22"/>
  <c r="X403" i="22"/>
  <c r="W403" i="22"/>
  <c r="S403" i="22"/>
  <c r="R403" i="22"/>
  <c r="Q403" i="22"/>
  <c r="AG402" i="22"/>
  <c r="AF402" i="22"/>
  <c r="AE402" i="22"/>
  <c r="AD402" i="22"/>
  <c r="AC402" i="22"/>
  <c r="AB402" i="22"/>
  <c r="AA402" i="22"/>
  <c r="Z402" i="22"/>
  <c r="Y402" i="22"/>
  <c r="X402" i="22"/>
  <c r="W402" i="22"/>
  <c r="S402" i="22"/>
  <c r="R402" i="22"/>
  <c r="Q402" i="22"/>
  <c r="AG401" i="22"/>
  <c r="AF401" i="22"/>
  <c r="AE401" i="22"/>
  <c r="AD401" i="22"/>
  <c r="AC401" i="22"/>
  <c r="AB401" i="22"/>
  <c r="AA401" i="22"/>
  <c r="Z401" i="22"/>
  <c r="Y401" i="22"/>
  <c r="X401" i="22"/>
  <c r="W401" i="22"/>
  <c r="S401" i="22"/>
  <c r="R401" i="22"/>
  <c r="Q401" i="22"/>
  <c r="AG400" i="22"/>
  <c r="AF400" i="22"/>
  <c r="AE400" i="22"/>
  <c r="AD400" i="22"/>
  <c r="AC400" i="22"/>
  <c r="AB400" i="22"/>
  <c r="AA400" i="22"/>
  <c r="Z400" i="22"/>
  <c r="Y400" i="22"/>
  <c r="X400" i="22"/>
  <c r="W400" i="22"/>
  <c r="S400" i="22"/>
  <c r="R400" i="22"/>
  <c r="Q400" i="22"/>
  <c r="AG399" i="22"/>
  <c r="AF399" i="22"/>
  <c r="AE399" i="22"/>
  <c r="AD399" i="22"/>
  <c r="AC399" i="22"/>
  <c r="AB399" i="22"/>
  <c r="AA399" i="22"/>
  <c r="Z399" i="22"/>
  <c r="Y399" i="22"/>
  <c r="X399" i="22"/>
  <c r="W399" i="22"/>
  <c r="S399" i="22"/>
  <c r="R399" i="22"/>
  <c r="Q399" i="22"/>
  <c r="AG398" i="22"/>
  <c r="AF398" i="22"/>
  <c r="AE398" i="22"/>
  <c r="AD398" i="22"/>
  <c r="AC398" i="22"/>
  <c r="AB398" i="22"/>
  <c r="AA398" i="22"/>
  <c r="Z398" i="22"/>
  <c r="Y398" i="22"/>
  <c r="X398" i="22"/>
  <c r="W398" i="22"/>
  <c r="S398" i="22"/>
  <c r="R398" i="22"/>
  <c r="Q398" i="22"/>
  <c r="AG397" i="22"/>
  <c r="AF397" i="22"/>
  <c r="AE397" i="22"/>
  <c r="AD397" i="22"/>
  <c r="AC397" i="22"/>
  <c r="AB397" i="22"/>
  <c r="AA397" i="22"/>
  <c r="Z397" i="22"/>
  <c r="Y397" i="22"/>
  <c r="X397" i="22"/>
  <c r="W397" i="22"/>
  <c r="S397" i="22"/>
  <c r="R397" i="22"/>
  <c r="Q397" i="22"/>
  <c r="AG395" i="22"/>
  <c r="AF395" i="22"/>
  <c r="AE395" i="22"/>
  <c r="AD395" i="22"/>
  <c r="AC395" i="22"/>
  <c r="AB395" i="22"/>
  <c r="AA395" i="22"/>
  <c r="Z395" i="22"/>
  <c r="Y395" i="22"/>
  <c r="X395" i="22"/>
  <c r="W395" i="22"/>
  <c r="S395" i="22"/>
  <c r="R395" i="22"/>
  <c r="Q395" i="22"/>
  <c r="AG394" i="22"/>
  <c r="AF394" i="22"/>
  <c r="AE394" i="22"/>
  <c r="AD394" i="22"/>
  <c r="AC394" i="22"/>
  <c r="AB394" i="22"/>
  <c r="AA394" i="22"/>
  <c r="Z394" i="22"/>
  <c r="Y394" i="22"/>
  <c r="X394" i="22"/>
  <c r="W394" i="22"/>
  <c r="S394" i="22"/>
  <c r="R394" i="22"/>
  <c r="Q394" i="22"/>
  <c r="AG321" i="22"/>
  <c r="AC321" i="22"/>
  <c r="AA321" i="22"/>
  <c r="Y321" i="22"/>
  <c r="X321" i="22"/>
  <c r="S321" i="22"/>
  <c r="Q321" i="22"/>
  <c r="AF320" i="22"/>
  <c r="AD320" i="22"/>
  <c r="AC320" i="22"/>
  <c r="AA320" i="22"/>
  <c r="Z320" i="22"/>
  <c r="X320" i="22"/>
  <c r="R320" i="22"/>
  <c r="AG319" i="22"/>
  <c r="AE319" i="22"/>
  <c r="AD319" i="22"/>
  <c r="AB319" i="22"/>
  <c r="AA319" i="22"/>
  <c r="Y319" i="22"/>
  <c r="X319" i="22"/>
  <c r="R319" i="22"/>
  <c r="AG318" i="22"/>
  <c r="AE318" i="22"/>
  <c r="AD318" i="22"/>
  <c r="AC318" i="22"/>
  <c r="AB318" i="22"/>
  <c r="AA318" i="22"/>
  <c r="Y318" i="22"/>
  <c r="X318" i="22"/>
  <c r="R318" i="22"/>
  <c r="AF317" i="22"/>
  <c r="AE317" i="22"/>
  <c r="AC317" i="22"/>
  <c r="AA317" i="22"/>
  <c r="Z317" i="22"/>
  <c r="X317" i="22"/>
  <c r="W317" i="22"/>
  <c r="S317" i="22"/>
  <c r="Q317" i="22"/>
  <c r="AG316" i="22"/>
  <c r="AE316" i="22"/>
  <c r="AD316" i="22"/>
  <c r="AB316" i="22"/>
  <c r="Z316" i="22"/>
  <c r="X316" i="22"/>
  <c r="W316" i="22"/>
  <c r="S316" i="22"/>
  <c r="R316" i="22"/>
  <c r="AG315" i="22"/>
  <c r="AE315" i="22"/>
  <c r="AD315" i="22"/>
  <c r="AB315" i="22"/>
  <c r="AA315" i="22"/>
  <c r="Y315" i="22"/>
  <c r="W315" i="22"/>
  <c r="S315" i="22"/>
  <c r="Q315" i="22"/>
  <c r="AG314" i="22"/>
  <c r="AF314" i="22"/>
  <c r="AD314" i="22"/>
  <c r="AC314" i="22"/>
  <c r="AA314" i="22"/>
  <c r="Z314" i="22"/>
  <c r="X314" i="22"/>
  <c r="W314" i="22"/>
  <c r="S314" i="22"/>
  <c r="Q314" i="22"/>
  <c r="AG313" i="22"/>
  <c r="AE313" i="22"/>
  <c r="AC313" i="22"/>
  <c r="AA313" i="22"/>
  <c r="Z313" i="22"/>
  <c r="Y313" i="22"/>
  <c r="W313" i="22"/>
  <c r="R313" i="22"/>
  <c r="Q313" i="22"/>
  <c r="AF312" i="22"/>
  <c r="AE312" i="22"/>
  <c r="AD312" i="22"/>
  <c r="AC312" i="22"/>
  <c r="AA312" i="22"/>
  <c r="Y312" i="22"/>
  <c r="X312" i="22"/>
  <c r="S312" i="22"/>
  <c r="R312" i="22"/>
  <c r="Q312" i="22"/>
  <c r="AG311" i="22"/>
  <c r="AF311" i="22"/>
  <c r="AD311" i="22"/>
  <c r="AC311" i="22"/>
  <c r="AB311" i="22"/>
  <c r="AA311" i="22"/>
  <c r="Y311" i="22"/>
  <c r="W311" i="22"/>
  <c r="S311" i="22"/>
  <c r="Q311" i="22"/>
  <c r="AF310" i="22"/>
  <c r="AE310" i="22"/>
  <c r="AC310" i="22"/>
  <c r="AB310" i="22"/>
  <c r="AA310" i="22"/>
  <c r="Y310" i="22"/>
  <c r="X310" i="22"/>
  <c r="R310" i="22"/>
  <c r="AG307" i="22"/>
  <c r="AE307" i="22"/>
  <c r="AD307" i="22"/>
  <c r="AB307" i="22"/>
  <c r="AA307" i="22"/>
  <c r="Y307" i="22"/>
  <c r="X307" i="22"/>
  <c r="R307" i="22"/>
  <c r="AF306" i="22"/>
  <c r="AE306" i="22"/>
  <c r="AC306" i="22"/>
  <c r="AA306" i="22"/>
  <c r="Y306" i="22"/>
  <c r="X306" i="22"/>
  <c r="W306" i="22"/>
  <c r="R306" i="22"/>
  <c r="AG305" i="22"/>
  <c r="AF305" i="22"/>
  <c r="AD305" i="22"/>
  <c r="AC305" i="22"/>
  <c r="AB305" i="22"/>
  <c r="AA305" i="22"/>
  <c r="Z305" i="22"/>
  <c r="X305" i="22"/>
  <c r="S305" i="22"/>
  <c r="R305" i="22"/>
  <c r="AG304" i="22"/>
  <c r="AE304" i="22"/>
  <c r="AD304" i="22"/>
  <c r="AC304" i="22"/>
  <c r="AB304" i="22"/>
  <c r="AA304" i="22"/>
  <c r="Z304" i="22"/>
  <c r="Y304" i="22"/>
  <c r="X304" i="22"/>
  <c r="S304" i="22"/>
  <c r="Q304" i="22"/>
  <c r="AG303" i="22"/>
  <c r="AE303" i="22"/>
  <c r="AD303" i="22"/>
  <c r="AC303" i="22"/>
  <c r="AB303" i="22"/>
  <c r="Z303" i="22"/>
  <c r="Y303" i="22"/>
  <c r="X303" i="22"/>
  <c r="S303" i="22"/>
  <c r="Q303" i="22"/>
  <c r="AG302" i="22"/>
  <c r="AF302" i="22"/>
  <c r="AD302" i="22"/>
  <c r="AC302" i="22"/>
  <c r="AB302" i="22"/>
  <c r="Z302" i="22"/>
  <c r="X302" i="22"/>
  <c r="W302" i="22"/>
  <c r="S302" i="22"/>
  <c r="Q302" i="22"/>
  <c r="AF301" i="22"/>
  <c r="AD301" i="22"/>
  <c r="AC301" i="22"/>
  <c r="AA301" i="22"/>
  <c r="Z301" i="22"/>
  <c r="X301" i="22"/>
  <c r="S301" i="22"/>
  <c r="Q301" i="22"/>
  <c r="AG300" i="22"/>
  <c r="AE300" i="22"/>
  <c r="AD300" i="22"/>
  <c r="AB300" i="22"/>
  <c r="AA300" i="22"/>
  <c r="Z300" i="22"/>
  <c r="X300" i="22"/>
  <c r="W300" i="22"/>
  <c r="S300" i="22"/>
  <c r="Q300" i="22"/>
  <c r="AF299" i="22"/>
  <c r="AE299" i="22"/>
  <c r="AD299" i="22"/>
  <c r="AB299" i="22"/>
  <c r="AA299" i="22"/>
  <c r="Z299" i="22"/>
  <c r="X299" i="22"/>
  <c r="W299" i="22"/>
  <c r="S299" i="22"/>
  <c r="Q299" i="22"/>
  <c r="AG298" i="22"/>
  <c r="AE298" i="22"/>
  <c r="AD298" i="22"/>
  <c r="AB298" i="22"/>
  <c r="Z298" i="22"/>
  <c r="Y298" i="22"/>
  <c r="W298" i="22"/>
  <c r="R298" i="22"/>
  <c r="Q298" i="22"/>
  <c r="AG297" i="22"/>
  <c r="AE297" i="22"/>
  <c r="AC297" i="22"/>
  <c r="AB297" i="22"/>
  <c r="Z297" i="22"/>
  <c r="Y297" i="22"/>
  <c r="X297" i="22"/>
  <c r="S297" i="22"/>
  <c r="Q297" i="22"/>
  <c r="AF296" i="22"/>
  <c r="AD296" i="22"/>
  <c r="AB296" i="22"/>
  <c r="Z296" i="22"/>
  <c r="Y296" i="22"/>
  <c r="X296" i="22"/>
  <c r="S296" i="22"/>
  <c r="R296" i="22"/>
  <c r="AG295" i="22"/>
  <c r="AE295" i="22"/>
  <c r="AD295" i="22"/>
  <c r="AC295" i="22"/>
  <c r="AA295" i="22"/>
  <c r="Z295" i="22"/>
  <c r="Y295" i="22"/>
  <c r="X295" i="22"/>
  <c r="W295" i="22"/>
  <c r="R295" i="22"/>
  <c r="AF294" i="22"/>
  <c r="AC294" i="22"/>
  <c r="AA294" i="22"/>
  <c r="X294" i="22"/>
  <c r="AG293" i="22"/>
  <c r="AE293" i="22"/>
  <c r="AC293" i="22"/>
  <c r="AA293" i="22"/>
  <c r="Y293" i="22"/>
  <c r="R293" i="22"/>
  <c r="AB105" i="22"/>
  <c r="Y105" i="22"/>
  <c r="S105" i="22"/>
  <c r="Q105" i="22"/>
  <c r="AG104" i="22"/>
  <c r="AE104" i="22"/>
  <c r="Z104" i="22"/>
  <c r="AE103" i="22"/>
  <c r="AC103" i="22"/>
  <c r="Y103" i="22"/>
  <c r="R103" i="22"/>
  <c r="AE102" i="22"/>
  <c r="AC102" i="22"/>
  <c r="W102" i="22"/>
  <c r="S102" i="22"/>
  <c r="AG101" i="22"/>
  <c r="AD101" i="22"/>
  <c r="Y101" i="22"/>
  <c r="R101" i="22"/>
  <c r="AG100" i="22"/>
  <c r="AE100" i="22"/>
  <c r="AC100" i="22"/>
  <c r="AA100" i="22"/>
  <c r="X100" i="22"/>
  <c r="S100" i="22"/>
  <c r="AE99" i="22"/>
  <c r="AC99" i="22"/>
  <c r="Y99" i="22"/>
  <c r="W99" i="22"/>
  <c r="S99" i="22"/>
  <c r="AG98" i="22"/>
  <c r="AE98" i="22"/>
  <c r="AC98" i="22"/>
  <c r="AA98" i="22"/>
  <c r="W98" i="22"/>
  <c r="S98" i="22"/>
  <c r="AG97" i="22"/>
  <c r="AC97" i="22"/>
  <c r="AA97" i="22"/>
  <c r="Y97" i="22"/>
  <c r="W97" i="22"/>
  <c r="AF96" i="22"/>
  <c r="AC96" i="22"/>
  <c r="AB96" i="22"/>
  <c r="AA96" i="22"/>
  <c r="X96" i="22"/>
  <c r="W96" i="22"/>
  <c r="R96" i="22"/>
  <c r="AF95" i="22"/>
  <c r="AD95" i="22"/>
  <c r="AA95" i="22"/>
  <c r="W95" i="22"/>
  <c r="S95" i="22"/>
  <c r="Q95" i="22"/>
  <c r="AF94" i="22"/>
  <c r="AD94" i="22"/>
  <c r="X94" i="22"/>
  <c r="Q94" i="22"/>
  <c r="AC93" i="22"/>
  <c r="AA93" i="22"/>
  <c r="W93" i="22"/>
  <c r="R93" i="22"/>
  <c r="AG92" i="22"/>
  <c r="AC92" i="22"/>
  <c r="AA92" i="22"/>
  <c r="X92" i="22"/>
  <c r="R92" i="22"/>
  <c r="Y91" i="22"/>
  <c r="W91" i="22"/>
  <c r="Q91" i="22"/>
  <c r="AG90" i="22"/>
  <c r="AC90" i="22"/>
  <c r="Y90" i="22"/>
  <c r="S90" i="22"/>
  <c r="Q90" i="22"/>
  <c r="AF89" i="22"/>
  <c r="AC89" i="22"/>
  <c r="AB89" i="22"/>
  <c r="Z89" i="22"/>
  <c r="W89" i="22"/>
  <c r="Q5" i="22"/>
  <c r="T5" i="22" s="1"/>
  <c r="AG4" i="22"/>
  <c r="AE4" i="22"/>
  <c r="AA4" i="22"/>
  <c r="Y4" i="22"/>
  <c r="K12" i="21"/>
  <c r="AB12" i="2"/>
  <c r="AB9" i="2"/>
  <c r="S393" i="22"/>
  <c r="R393" i="22"/>
  <c r="Q393" i="22"/>
  <c r="AG392" i="22"/>
  <c r="AF392" i="22"/>
  <c r="AE392" i="22"/>
  <c r="AD392" i="22"/>
  <c r="AC392" i="22"/>
  <c r="AB392" i="22"/>
  <c r="AA392" i="22"/>
  <c r="Z392" i="22"/>
  <c r="Y392" i="22"/>
  <c r="X392" i="22"/>
  <c r="W392" i="22"/>
  <c r="S392" i="22"/>
  <c r="R392" i="22"/>
  <c r="Q392" i="22"/>
  <c r="AG391" i="22"/>
  <c r="AF391" i="22"/>
  <c r="AE391" i="22"/>
  <c r="AD391" i="22"/>
  <c r="AC391" i="22"/>
  <c r="AB391" i="22"/>
  <c r="AA391" i="22"/>
  <c r="Z391" i="22"/>
  <c r="Y391" i="22"/>
  <c r="X391" i="22"/>
  <c r="W391" i="22"/>
  <c r="S391" i="22"/>
  <c r="R391" i="22"/>
  <c r="Q391" i="22"/>
  <c r="AG390" i="22"/>
  <c r="AF390" i="22"/>
  <c r="AE390" i="22"/>
  <c r="AD390" i="22"/>
  <c r="AC390" i="22"/>
  <c r="AB390" i="22"/>
  <c r="AA390" i="22"/>
  <c r="Z390" i="22"/>
  <c r="Y390" i="22"/>
  <c r="X390" i="22"/>
  <c r="S390" i="22"/>
  <c r="R390" i="22"/>
  <c r="Q390" i="22"/>
  <c r="AG389" i="22"/>
  <c r="AF389" i="22"/>
  <c r="AE389" i="22"/>
  <c r="AD389" i="22"/>
  <c r="AC389" i="22"/>
  <c r="AB389" i="22"/>
  <c r="AA389" i="22"/>
  <c r="Z389" i="22"/>
  <c r="Y389" i="22"/>
  <c r="X389" i="22"/>
  <c r="W389" i="22"/>
  <c r="S389" i="22"/>
  <c r="R389" i="22"/>
  <c r="Q389" i="22"/>
  <c r="AG388" i="22"/>
  <c r="AF388" i="22"/>
  <c r="AE388" i="22"/>
  <c r="AD388" i="22"/>
  <c r="AC388" i="22"/>
  <c r="AB388" i="22"/>
  <c r="AA388" i="22"/>
  <c r="Z388" i="22"/>
  <c r="Y388" i="22"/>
  <c r="X388" i="22"/>
  <c r="W388" i="22"/>
  <c r="S388" i="22"/>
  <c r="R388" i="22"/>
  <c r="Q388" i="22"/>
  <c r="AG387" i="22"/>
  <c r="AF387" i="22"/>
  <c r="AE387" i="22"/>
  <c r="AD387" i="22"/>
  <c r="AC387" i="22"/>
  <c r="AB387" i="22"/>
  <c r="AA387" i="22"/>
  <c r="Z387" i="22"/>
  <c r="Y387" i="22"/>
  <c r="X387" i="22"/>
  <c r="W387" i="22"/>
  <c r="S387" i="22"/>
  <c r="R387" i="22"/>
  <c r="Q387" i="22"/>
  <c r="AG386" i="22"/>
  <c r="AF386" i="22"/>
  <c r="AE386" i="22"/>
  <c r="AD386" i="22"/>
  <c r="AC386" i="22"/>
  <c r="AB386" i="22"/>
  <c r="AA386" i="22"/>
  <c r="Z386" i="22"/>
  <c r="Y386" i="22"/>
  <c r="X386" i="22"/>
  <c r="W386" i="22"/>
  <c r="S386" i="22"/>
  <c r="R386" i="22"/>
  <c r="Q386" i="22"/>
  <c r="AG385" i="22"/>
  <c r="AF385" i="22"/>
  <c r="AE385" i="22"/>
  <c r="AD385" i="22"/>
  <c r="AC385" i="22"/>
  <c r="AB385" i="22"/>
  <c r="AA385" i="22"/>
  <c r="Z385" i="22"/>
  <c r="Y385" i="22"/>
  <c r="X385" i="22"/>
  <c r="W385" i="22"/>
  <c r="S385" i="22"/>
  <c r="R385" i="22"/>
  <c r="Q385" i="22"/>
  <c r="AG384" i="22"/>
  <c r="AF384" i="22"/>
  <c r="AE384" i="22"/>
  <c r="AD384" i="22"/>
  <c r="AC384" i="22"/>
  <c r="AB384" i="22"/>
  <c r="AA384" i="22"/>
  <c r="Z384" i="22"/>
  <c r="Y384" i="22"/>
  <c r="X384" i="22"/>
  <c r="W384" i="22"/>
  <c r="S384" i="22"/>
  <c r="R384" i="22"/>
  <c r="Q384" i="22"/>
  <c r="AG383" i="22"/>
  <c r="AF383" i="22"/>
  <c r="AE383" i="22"/>
  <c r="AD383" i="22"/>
  <c r="AC383" i="22"/>
  <c r="AB383" i="22"/>
  <c r="AA383" i="22"/>
  <c r="Z383" i="22"/>
  <c r="Y383" i="22"/>
  <c r="X383" i="22"/>
  <c r="W383" i="22"/>
  <c r="S383" i="22"/>
  <c r="R383" i="22"/>
  <c r="Q383" i="22"/>
  <c r="AG382" i="22"/>
  <c r="AF382" i="22"/>
  <c r="AE382" i="22"/>
  <c r="AD382" i="22"/>
  <c r="AC382" i="22"/>
  <c r="AB382" i="22"/>
  <c r="AA382" i="22"/>
  <c r="Z382" i="22"/>
  <c r="Y382" i="22"/>
  <c r="X382" i="22"/>
  <c r="W382" i="22"/>
  <c r="S382" i="22"/>
  <c r="R382" i="22"/>
  <c r="Q382" i="22"/>
  <c r="AG381" i="22"/>
  <c r="AF381" i="22"/>
  <c r="AE381" i="22"/>
  <c r="AD381" i="22"/>
  <c r="AC381" i="22"/>
  <c r="AB381" i="22"/>
  <c r="AA381" i="22"/>
  <c r="Z381" i="22"/>
  <c r="Y381" i="22"/>
  <c r="X381" i="22"/>
  <c r="W381" i="22"/>
  <c r="S381" i="22"/>
  <c r="R381" i="22"/>
  <c r="Q381" i="22"/>
  <c r="AG380" i="22"/>
  <c r="AF380" i="22"/>
  <c r="AE380" i="22"/>
  <c r="AD380" i="22"/>
  <c r="AC380" i="22"/>
  <c r="AB380" i="22"/>
  <c r="AA380" i="22"/>
  <c r="Z380" i="22"/>
  <c r="Y380" i="22"/>
  <c r="X380" i="22"/>
  <c r="W380" i="22"/>
  <c r="S380" i="22"/>
  <c r="R380" i="22"/>
  <c r="Q380" i="22"/>
  <c r="AG379" i="22"/>
  <c r="AF379" i="22"/>
  <c r="AE379" i="22"/>
  <c r="AD379" i="22"/>
  <c r="AC379" i="22"/>
  <c r="AB379" i="22"/>
  <c r="AA379" i="22"/>
  <c r="Z379" i="22"/>
  <c r="Y379" i="22"/>
  <c r="X379" i="22"/>
  <c r="W379" i="22"/>
  <c r="S379" i="22"/>
  <c r="R379" i="22"/>
  <c r="Q379" i="22"/>
  <c r="AG378" i="22"/>
  <c r="AF378" i="22"/>
  <c r="AE378" i="22"/>
  <c r="AD378" i="22"/>
  <c r="AC378" i="22"/>
  <c r="AB378" i="22"/>
  <c r="AA378" i="22"/>
  <c r="Z378" i="22"/>
  <c r="Y378" i="22"/>
  <c r="X378" i="22"/>
  <c r="W378" i="22"/>
  <c r="S378" i="22"/>
  <c r="R378" i="22"/>
  <c r="Q378" i="22"/>
  <c r="AG377" i="22"/>
  <c r="AF377" i="22"/>
  <c r="AE377" i="22"/>
  <c r="AD377" i="22"/>
  <c r="AC377" i="22"/>
  <c r="AB377" i="22"/>
  <c r="AA377" i="22"/>
  <c r="Z377" i="22"/>
  <c r="Y377" i="22"/>
  <c r="X377" i="22"/>
  <c r="W377" i="22"/>
  <c r="S377" i="22"/>
  <c r="R377" i="22"/>
  <c r="Q377" i="22"/>
  <c r="AG376" i="22"/>
  <c r="AF376" i="22"/>
  <c r="AE376" i="22"/>
  <c r="AD376" i="22"/>
  <c r="AC376" i="22"/>
  <c r="AB376" i="22"/>
  <c r="AA376" i="22"/>
  <c r="Z376" i="22"/>
  <c r="Y376" i="22"/>
  <c r="X376" i="22"/>
  <c r="W376" i="22"/>
  <c r="T376" i="22"/>
  <c r="S376" i="22"/>
  <c r="R376" i="22"/>
  <c r="Q376" i="22"/>
  <c r="AG375" i="22"/>
  <c r="AF375" i="22"/>
  <c r="AE375" i="22"/>
  <c r="AD375" i="22"/>
  <c r="AC375" i="22"/>
  <c r="AB375" i="22"/>
  <c r="AA375" i="22"/>
  <c r="Z375" i="22"/>
  <c r="Y375" i="22"/>
  <c r="X375" i="22"/>
  <c r="W375" i="22"/>
  <c r="S375" i="22"/>
  <c r="R375" i="22"/>
  <c r="Q375" i="22"/>
  <c r="AG374" i="22"/>
  <c r="AF374" i="22"/>
  <c r="AE374" i="22"/>
  <c r="AD374" i="22"/>
  <c r="AC374" i="22"/>
  <c r="AB374" i="22"/>
  <c r="AA374" i="22"/>
  <c r="Z374" i="22"/>
  <c r="Y374" i="22"/>
  <c r="X374" i="22"/>
  <c r="W374" i="22"/>
  <c r="S374" i="22"/>
  <c r="R374" i="22"/>
  <c r="Q374" i="22"/>
  <c r="AG373" i="22"/>
  <c r="AF373" i="22"/>
  <c r="AE373" i="22"/>
  <c r="AD373" i="22"/>
  <c r="AC373" i="22"/>
  <c r="AB373" i="22"/>
  <c r="AA373" i="22"/>
  <c r="Z373" i="22"/>
  <c r="Y373" i="22"/>
  <c r="X373" i="22"/>
  <c r="W373" i="22"/>
  <c r="S373" i="22"/>
  <c r="R373" i="22"/>
  <c r="Q373" i="22"/>
  <c r="AG372" i="22"/>
  <c r="AF372" i="22"/>
  <c r="AE372" i="22"/>
  <c r="AD372" i="22"/>
  <c r="AC372" i="22"/>
  <c r="AB372" i="22"/>
  <c r="AA372" i="22"/>
  <c r="Z372" i="22"/>
  <c r="Y372" i="22"/>
  <c r="X372" i="22"/>
  <c r="W372" i="22"/>
  <c r="S372" i="22"/>
  <c r="R372" i="22"/>
  <c r="Q372" i="22"/>
  <c r="AG371" i="22"/>
  <c r="AF371" i="22"/>
  <c r="AE371" i="22"/>
  <c r="AD371" i="22"/>
  <c r="AC371" i="22"/>
  <c r="AB371" i="22"/>
  <c r="AA371" i="22"/>
  <c r="Z371" i="22"/>
  <c r="Y371" i="22"/>
  <c r="X371" i="22"/>
  <c r="W371" i="22"/>
  <c r="S371" i="22"/>
  <c r="R371" i="22"/>
  <c r="Q371" i="22"/>
  <c r="AG370" i="22"/>
  <c r="AF370" i="22"/>
  <c r="AE370" i="22"/>
  <c r="AD370" i="22"/>
  <c r="AC370" i="22"/>
  <c r="AB370" i="22"/>
  <c r="AA370" i="22"/>
  <c r="Z370" i="22"/>
  <c r="Y370" i="22"/>
  <c r="X370" i="22"/>
  <c r="W370" i="22"/>
  <c r="S370" i="22"/>
  <c r="R370" i="22"/>
  <c r="Q370" i="22"/>
  <c r="AG369" i="22"/>
  <c r="AF369" i="22"/>
  <c r="AE369" i="22"/>
  <c r="AD369" i="22"/>
  <c r="AC369" i="22"/>
  <c r="AB369" i="22"/>
  <c r="AA369" i="22"/>
  <c r="Z369" i="22"/>
  <c r="Y369" i="22"/>
  <c r="X369" i="22"/>
  <c r="W369" i="22"/>
  <c r="S369" i="22"/>
  <c r="R369" i="22"/>
  <c r="Q369" i="22"/>
  <c r="AG368" i="22"/>
  <c r="AF368" i="22"/>
  <c r="AE368" i="22"/>
  <c r="AD368" i="22"/>
  <c r="AC368" i="22"/>
  <c r="AB368" i="22"/>
  <c r="AA368" i="22"/>
  <c r="Z368" i="22"/>
  <c r="Y368" i="22"/>
  <c r="X368" i="22"/>
  <c r="W368" i="22"/>
  <c r="S368" i="22"/>
  <c r="R368" i="22"/>
  <c r="Q368" i="22"/>
  <c r="AG367" i="22"/>
  <c r="AF367" i="22"/>
  <c r="AE367" i="22"/>
  <c r="AD367" i="22"/>
  <c r="AC367" i="22"/>
  <c r="AB367" i="22"/>
  <c r="AA367" i="22"/>
  <c r="Z367" i="22"/>
  <c r="Y367" i="22"/>
  <c r="X367" i="22"/>
  <c r="W367" i="22"/>
  <c r="S367" i="22"/>
  <c r="R367" i="22"/>
  <c r="Q367" i="22"/>
  <c r="AG366" i="22"/>
  <c r="AF366" i="22"/>
  <c r="AE366" i="22"/>
  <c r="AD366" i="22"/>
  <c r="AC366" i="22"/>
  <c r="AB366" i="22"/>
  <c r="AA366" i="22"/>
  <c r="Z366" i="22"/>
  <c r="Y366" i="22"/>
  <c r="X366" i="22"/>
  <c r="W366" i="22"/>
  <c r="S366" i="22"/>
  <c r="R366" i="22"/>
  <c r="Q366" i="22"/>
  <c r="AG365" i="22"/>
  <c r="AF365" i="22"/>
  <c r="AE365" i="22"/>
  <c r="AD365" i="22"/>
  <c r="AC365" i="22"/>
  <c r="AB365" i="22"/>
  <c r="AA365" i="22"/>
  <c r="Z365" i="22"/>
  <c r="Y365" i="22"/>
  <c r="X365" i="22"/>
  <c r="W365" i="22"/>
  <c r="S365" i="22"/>
  <c r="R365" i="22"/>
  <c r="Q365" i="22"/>
  <c r="AG364" i="22"/>
  <c r="AF364" i="22"/>
  <c r="AE364" i="22"/>
  <c r="AD364" i="22"/>
  <c r="AC364" i="22"/>
  <c r="AB364" i="22"/>
  <c r="AA364" i="22"/>
  <c r="Z364" i="22"/>
  <c r="Y364" i="22"/>
  <c r="X364" i="22"/>
  <c r="W364" i="22"/>
  <c r="S364" i="22"/>
  <c r="R364" i="22"/>
  <c r="Q364" i="22"/>
  <c r="AG363" i="22"/>
  <c r="AF363" i="22"/>
  <c r="AE363" i="22"/>
  <c r="AD363" i="22"/>
  <c r="AC363" i="22"/>
  <c r="AB363" i="22"/>
  <c r="AA363" i="22"/>
  <c r="Z363" i="22"/>
  <c r="Y363" i="22"/>
  <c r="X363" i="22"/>
  <c r="W363" i="22"/>
  <c r="S363" i="22"/>
  <c r="R363" i="22"/>
  <c r="Q363" i="22"/>
  <c r="AG362" i="22"/>
  <c r="AF362" i="22"/>
  <c r="AE362" i="22"/>
  <c r="AD362" i="22"/>
  <c r="AC362" i="22"/>
  <c r="AB362" i="22"/>
  <c r="AA362" i="22"/>
  <c r="Z362" i="22"/>
  <c r="Y362" i="22"/>
  <c r="X362" i="22"/>
  <c r="W362" i="22"/>
  <c r="S362" i="22"/>
  <c r="R362" i="22"/>
  <c r="Q362" i="22"/>
  <c r="AG361" i="22"/>
  <c r="AF361" i="22"/>
  <c r="AE361" i="22"/>
  <c r="AD361" i="22"/>
  <c r="AC361" i="22"/>
  <c r="AB361" i="22"/>
  <c r="AA361" i="22"/>
  <c r="Z361" i="22"/>
  <c r="Y361" i="22"/>
  <c r="X361" i="22"/>
  <c r="W361" i="22"/>
  <c r="S361" i="22"/>
  <c r="R361" i="22"/>
  <c r="Q361" i="22"/>
  <c r="AG360" i="22"/>
  <c r="AF360" i="22"/>
  <c r="AE360" i="22"/>
  <c r="AD360" i="22"/>
  <c r="AC360" i="22"/>
  <c r="AB360" i="22"/>
  <c r="AA360" i="22"/>
  <c r="Z360" i="22"/>
  <c r="Y360" i="22"/>
  <c r="X360" i="22"/>
  <c r="W360" i="22"/>
  <c r="S360" i="22"/>
  <c r="R360" i="22"/>
  <c r="Q360" i="22"/>
  <c r="AG358" i="22"/>
  <c r="AF358" i="22"/>
  <c r="AE358" i="22"/>
  <c r="AD358" i="22"/>
  <c r="AC358" i="22"/>
  <c r="AB358" i="22"/>
  <c r="AA358" i="22"/>
  <c r="Z358" i="22"/>
  <c r="Y358" i="22"/>
  <c r="X358" i="22"/>
  <c r="W358" i="22"/>
  <c r="S358" i="22"/>
  <c r="R358" i="22"/>
  <c r="Q358" i="22"/>
  <c r="AG357" i="22"/>
  <c r="AF357" i="22"/>
  <c r="AE357" i="22"/>
  <c r="AD357" i="22"/>
  <c r="AC357" i="22"/>
  <c r="AB357" i="22"/>
  <c r="AA357" i="22"/>
  <c r="Z357" i="22"/>
  <c r="Y357" i="22"/>
  <c r="X357" i="22"/>
  <c r="W357" i="22"/>
  <c r="S357" i="22"/>
  <c r="R357" i="22"/>
  <c r="Q357" i="22"/>
  <c r="AG356" i="22"/>
  <c r="AF356" i="22"/>
  <c r="AE356" i="22"/>
  <c r="AD356" i="22"/>
  <c r="AC356" i="22"/>
  <c r="AB356" i="22"/>
  <c r="AA356" i="22"/>
  <c r="Z356" i="22"/>
  <c r="Y356" i="22"/>
  <c r="X356" i="22"/>
  <c r="W356" i="22"/>
  <c r="S356" i="22"/>
  <c r="R356" i="22"/>
  <c r="Q356" i="22"/>
  <c r="AG355" i="22"/>
  <c r="AF355" i="22"/>
  <c r="AE355" i="22"/>
  <c r="AD355" i="22"/>
  <c r="AC355" i="22"/>
  <c r="AB355" i="22"/>
  <c r="AA355" i="22"/>
  <c r="Z355" i="22"/>
  <c r="Y355" i="22"/>
  <c r="X355" i="22"/>
  <c r="S355" i="22"/>
  <c r="R355" i="22"/>
  <c r="Q355" i="22"/>
  <c r="AG354" i="22"/>
  <c r="AF354" i="22"/>
  <c r="AE354" i="22"/>
  <c r="AD354" i="22"/>
  <c r="AC354" i="22"/>
  <c r="AB354" i="22"/>
  <c r="AA354" i="22"/>
  <c r="Z354" i="22"/>
  <c r="Y354" i="22"/>
  <c r="X354" i="22"/>
  <c r="W354" i="22"/>
  <c r="S354" i="22"/>
  <c r="R354" i="22"/>
  <c r="Q354" i="22"/>
  <c r="AG353" i="22"/>
  <c r="AF353" i="22"/>
  <c r="AE353" i="22"/>
  <c r="AD353" i="22"/>
  <c r="AC353" i="22"/>
  <c r="AB353" i="22"/>
  <c r="AA353" i="22"/>
  <c r="Z353" i="22"/>
  <c r="Y353" i="22"/>
  <c r="X353" i="22"/>
  <c r="W353" i="22"/>
  <c r="S353" i="22"/>
  <c r="R353" i="22"/>
  <c r="Q353" i="22"/>
  <c r="AG352" i="22"/>
  <c r="AF352" i="22"/>
  <c r="AE352" i="22"/>
  <c r="AD352" i="22"/>
  <c r="AC352" i="22"/>
  <c r="AB352" i="22"/>
  <c r="AA352" i="22"/>
  <c r="Z352" i="22"/>
  <c r="Y352" i="22"/>
  <c r="X352" i="22"/>
  <c r="W352" i="22"/>
  <c r="S352" i="22"/>
  <c r="R352" i="22"/>
  <c r="Q352" i="22"/>
  <c r="AG351" i="22"/>
  <c r="AF351" i="22"/>
  <c r="AE351" i="22"/>
  <c r="AD351" i="22"/>
  <c r="AC351" i="22"/>
  <c r="AB351" i="22"/>
  <c r="AA351" i="22"/>
  <c r="Z351" i="22"/>
  <c r="Y351" i="22"/>
  <c r="X351" i="22"/>
  <c r="W351" i="22"/>
  <c r="S351" i="22"/>
  <c r="R351" i="22"/>
  <c r="Q351" i="22"/>
  <c r="AG350" i="22"/>
  <c r="AF350" i="22"/>
  <c r="AE350" i="22"/>
  <c r="AD350" i="22"/>
  <c r="AC350" i="22"/>
  <c r="AB350" i="22"/>
  <c r="AA350" i="22"/>
  <c r="Z350" i="22"/>
  <c r="Y350" i="22"/>
  <c r="X350" i="22"/>
  <c r="W350" i="22"/>
  <c r="S350" i="22"/>
  <c r="R350" i="22"/>
  <c r="Q350" i="22"/>
  <c r="AG349" i="22"/>
  <c r="AF349" i="22"/>
  <c r="AE349" i="22"/>
  <c r="AD349" i="22"/>
  <c r="AC349" i="22"/>
  <c r="AB349" i="22"/>
  <c r="AA349" i="22"/>
  <c r="Z349" i="22"/>
  <c r="Y349" i="22"/>
  <c r="X349" i="22"/>
  <c r="W349" i="22"/>
  <c r="S349" i="22"/>
  <c r="R349" i="22"/>
  <c r="Q349" i="22"/>
  <c r="AG348" i="22"/>
  <c r="AF348" i="22"/>
  <c r="AE348" i="22"/>
  <c r="AD348" i="22"/>
  <c r="AC348" i="22"/>
  <c r="AB348" i="22"/>
  <c r="AA348" i="22"/>
  <c r="Z348" i="22"/>
  <c r="Y348" i="22"/>
  <c r="X348" i="22"/>
  <c r="W348" i="22"/>
  <c r="S348" i="22"/>
  <c r="R348" i="22"/>
  <c r="Q348" i="22"/>
  <c r="AG347" i="22"/>
  <c r="AF347" i="22"/>
  <c r="AE347" i="22"/>
  <c r="AD347" i="22"/>
  <c r="AC347" i="22"/>
  <c r="AB347" i="22"/>
  <c r="AA347" i="22"/>
  <c r="Z347" i="22"/>
  <c r="Y347" i="22"/>
  <c r="X347" i="22"/>
  <c r="W347" i="22"/>
  <c r="S347" i="22"/>
  <c r="R347" i="22"/>
  <c r="Q347" i="22"/>
  <c r="AG346" i="22"/>
  <c r="AF346" i="22"/>
  <c r="AE346" i="22"/>
  <c r="AD346" i="22"/>
  <c r="AC346" i="22"/>
  <c r="AB346" i="22"/>
  <c r="AA346" i="22"/>
  <c r="Z346" i="22"/>
  <c r="Y346" i="22"/>
  <c r="X346" i="22"/>
  <c r="W346" i="22"/>
  <c r="S346" i="22"/>
  <c r="R346" i="22"/>
  <c r="Q346" i="22"/>
  <c r="AG345" i="22"/>
  <c r="AF345" i="22"/>
  <c r="AE345" i="22"/>
  <c r="AD345" i="22"/>
  <c r="AC345" i="22"/>
  <c r="AB345" i="22"/>
  <c r="AA345" i="22"/>
  <c r="Z345" i="22"/>
  <c r="Y345" i="22"/>
  <c r="X345" i="22"/>
  <c r="W345" i="22"/>
  <c r="S345" i="22"/>
  <c r="R345" i="22"/>
  <c r="Q345" i="22"/>
  <c r="AG344" i="22"/>
  <c r="AF344" i="22"/>
  <c r="AE344" i="22"/>
  <c r="AD344" i="22"/>
  <c r="AC344" i="22"/>
  <c r="AB344" i="22"/>
  <c r="AA344" i="22"/>
  <c r="Z344" i="22"/>
  <c r="Y344" i="22"/>
  <c r="X344" i="22"/>
  <c r="W344" i="22"/>
  <c r="S344" i="22"/>
  <c r="R344" i="22"/>
  <c r="Q344" i="22"/>
  <c r="AG343" i="22"/>
  <c r="AF343" i="22"/>
  <c r="AE343" i="22"/>
  <c r="AD343" i="22"/>
  <c r="AC343" i="22"/>
  <c r="AB343" i="22"/>
  <c r="AA343" i="22"/>
  <c r="Z343" i="22"/>
  <c r="Y343" i="22"/>
  <c r="X343" i="22"/>
  <c r="W343" i="22"/>
  <c r="S343" i="22"/>
  <c r="R343" i="22"/>
  <c r="Q343" i="22"/>
  <c r="AG342" i="22"/>
  <c r="AF342" i="22"/>
  <c r="AE342" i="22"/>
  <c r="AD342" i="22"/>
  <c r="AC342" i="22"/>
  <c r="AB342" i="22"/>
  <c r="AA342" i="22"/>
  <c r="Z342" i="22"/>
  <c r="Y342" i="22"/>
  <c r="X342" i="22"/>
  <c r="W342" i="22"/>
  <c r="S342" i="22"/>
  <c r="R342" i="22"/>
  <c r="Q342" i="22"/>
  <c r="AG341" i="22"/>
  <c r="AF341" i="22"/>
  <c r="AE341" i="22"/>
  <c r="AD341" i="22"/>
  <c r="AC341" i="22"/>
  <c r="AB341" i="22"/>
  <c r="AA341" i="22"/>
  <c r="Z341" i="22"/>
  <c r="Y341" i="22"/>
  <c r="X341" i="22"/>
  <c r="W341" i="22"/>
  <c r="S341" i="22"/>
  <c r="R341" i="22"/>
  <c r="Q341" i="22"/>
  <c r="AG340" i="22"/>
  <c r="AF340" i="22"/>
  <c r="AE340" i="22"/>
  <c r="AD340" i="22"/>
  <c r="AC340" i="22"/>
  <c r="AB340" i="22"/>
  <c r="AA340" i="22"/>
  <c r="Z340" i="22"/>
  <c r="Y340" i="22"/>
  <c r="X340" i="22"/>
  <c r="S340" i="22"/>
  <c r="R340" i="22"/>
  <c r="Q340" i="22"/>
  <c r="AG339" i="22"/>
  <c r="AF339" i="22"/>
  <c r="AE339" i="22"/>
  <c r="AD339" i="22"/>
  <c r="AC339" i="22"/>
  <c r="AB339" i="22"/>
  <c r="AA339" i="22"/>
  <c r="Z339" i="22"/>
  <c r="Y339" i="22"/>
  <c r="X339" i="22"/>
  <c r="W339" i="22"/>
  <c r="S339" i="22"/>
  <c r="R339" i="22"/>
  <c r="Q339" i="22"/>
  <c r="AG338" i="22"/>
  <c r="AF338" i="22"/>
  <c r="AE338" i="22"/>
  <c r="AD338" i="22"/>
  <c r="AC338" i="22"/>
  <c r="AB338" i="22"/>
  <c r="AA338" i="22"/>
  <c r="Z338" i="22"/>
  <c r="Y338" i="22"/>
  <c r="X338" i="22"/>
  <c r="W338" i="22"/>
  <c r="S338" i="22"/>
  <c r="R338" i="22"/>
  <c r="Q338" i="22"/>
  <c r="AG337" i="22"/>
  <c r="AF337" i="22"/>
  <c r="AE337" i="22"/>
  <c r="AD337" i="22"/>
  <c r="AC337" i="22"/>
  <c r="AB337" i="22"/>
  <c r="AA337" i="22"/>
  <c r="Z337" i="22"/>
  <c r="Y337" i="22"/>
  <c r="X337" i="22"/>
  <c r="W337" i="22"/>
  <c r="S337" i="22"/>
  <c r="R337" i="22"/>
  <c r="Q337" i="22"/>
  <c r="AG336" i="22"/>
  <c r="AF336" i="22"/>
  <c r="AE336" i="22"/>
  <c r="AD336" i="22"/>
  <c r="AC336" i="22"/>
  <c r="AB336" i="22"/>
  <c r="AA336" i="22"/>
  <c r="Z336" i="22"/>
  <c r="Y336" i="22"/>
  <c r="X336" i="22"/>
  <c r="W336" i="22"/>
  <c r="S336" i="22"/>
  <c r="R336" i="22"/>
  <c r="Q336" i="22"/>
  <c r="AG335" i="22"/>
  <c r="AF335" i="22"/>
  <c r="AE335" i="22"/>
  <c r="AD335" i="22"/>
  <c r="AC335" i="22"/>
  <c r="AB335" i="22"/>
  <c r="AA335" i="22"/>
  <c r="Z335" i="22"/>
  <c r="Y335" i="22"/>
  <c r="X335" i="22"/>
  <c r="W335" i="22"/>
  <c r="S335" i="22"/>
  <c r="R335" i="22"/>
  <c r="Q335" i="22"/>
  <c r="AG334" i="22"/>
  <c r="AF334" i="22"/>
  <c r="AE334" i="22"/>
  <c r="AD334" i="22"/>
  <c r="AC334" i="22"/>
  <c r="AB334" i="22"/>
  <c r="AA334" i="22"/>
  <c r="Z334" i="22"/>
  <c r="Y334" i="22"/>
  <c r="X334" i="22"/>
  <c r="W334" i="22"/>
  <c r="S334" i="22"/>
  <c r="R334" i="22"/>
  <c r="Q334" i="22"/>
  <c r="AG333" i="22"/>
  <c r="AF333" i="22"/>
  <c r="AE333" i="22"/>
  <c r="AD333" i="22"/>
  <c r="AC333" i="22"/>
  <c r="AB333" i="22"/>
  <c r="AA333" i="22"/>
  <c r="Z333" i="22"/>
  <c r="Y333" i="22"/>
  <c r="X333" i="22"/>
  <c r="W333" i="22"/>
  <c r="S333" i="22"/>
  <c r="R333" i="22"/>
  <c r="Q333" i="22"/>
  <c r="AG332" i="22"/>
  <c r="AF332" i="22"/>
  <c r="AE332" i="22"/>
  <c r="AD332" i="22"/>
  <c r="AC332" i="22"/>
  <c r="AB332" i="22"/>
  <c r="AA332" i="22"/>
  <c r="Z332" i="22"/>
  <c r="Y332" i="22"/>
  <c r="X332" i="22"/>
  <c r="W332" i="22"/>
  <c r="S332" i="22"/>
  <c r="R332" i="22"/>
  <c r="Q332" i="22"/>
  <c r="AG331" i="22"/>
  <c r="AF331" i="22"/>
  <c r="AE331" i="22"/>
  <c r="AD331" i="22"/>
  <c r="AC331" i="22"/>
  <c r="AB331" i="22"/>
  <c r="AA331" i="22"/>
  <c r="Z331" i="22"/>
  <c r="Y331" i="22"/>
  <c r="X331" i="22"/>
  <c r="W331" i="22"/>
  <c r="S331" i="22"/>
  <c r="R331" i="22"/>
  <c r="Q331" i="22"/>
  <c r="AG330" i="22"/>
  <c r="AF330" i="22"/>
  <c r="AE330" i="22"/>
  <c r="AD330" i="22"/>
  <c r="AC330" i="22"/>
  <c r="AB330" i="22"/>
  <c r="AA330" i="22"/>
  <c r="Z330" i="22"/>
  <c r="Y330" i="22"/>
  <c r="X330" i="22"/>
  <c r="W330" i="22"/>
  <c r="S330" i="22"/>
  <c r="R330" i="22"/>
  <c r="Q330" i="22"/>
  <c r="AG329" i="22"/>
  <c r="AF329" i="22"/>
  <c r="AE329" i="22"/>
  <c r="AD329" i="22"/>
  <c r="AC329" i="22"/>
  <c r="AB329" i="22"/>
  <c r="AA329" i="22"/>
  <c r="Z329" i="22"/>
  <c r="Y329" i="22"/>
  <c r="X329" i="22"/>
  <c r="W329" i="22"/>
  <c r="S329" i="22"/>
  <c r="R329" i="22"/>
  <c r="Q329" i="22"/>
  <c r="AG328" i="22"/>
  <c r="AF328" i="22"/>
  <c r="AE328" i="22"/>
  <c r="AD328" i="22"/>
  <c r="AC328" i="22"/>
  <c r="AB328" i="22"/>
  <c r="AA328" i="22"/>
  <c r="Z328" i="22"/>
  <c r="Y328" i="22"/>
  <c r="X328" i="22"/>
  <c r="W328" i="22"/>
  <c r="S328" i="22"/>
  <c r="R328" i="22"/>
  <c r="Q328" i="22"/>
  <c r="AG327" i="22"/>
  <c r="AF327" i="22"/>
  <c r="AE327" i="22"/>
  <c r="AD327" i="22"/>
  <c r="AC327" i="22"/>
  <c r="AB327" i="22"/>
  <c r="AA327" i="22"/>
  <c r="Z327" i="22"/>
  <c r="Y327" i="22"/>
  <c r="X327" i="22"/>
  <c r="W327" i="22"/>
  <c r="S327" i="22"/>
  <c r="R327" i="22"/>
  <c r="Q327" i="22"/>
  <c r="AG326" i="22"/>
  <c r="AF326" i="22"/>
  <c r="AE326" i="22"/>
  <c r="AD326" i="22"/>
  <c r="AC326" i="22"/>
  <c r="AB326" i="22"/>
  <c r="AA326" i="22"/>
  <c r="Z326" i="22"/>
  <c r="Y326" i="22"/>
  <c r="X326" i="22"/>
  <c r="W326" i="22"/>
  <c r="S326" i="22"/>
  <c r="R326" i="22"/>
  <c r="Q326" i="22"/>
  <c r="AG325" i="22"/>
  <c r="AF325" i="22"/>
  <c r="AE325" i="22"/>
  <c r="AD325" i="22"/>
  <c r="AC325" i="22"/>
  <c r="AB325" i="22"/>
  <c r="AA325" i="22"/>
  <c r="Z325" i="22"/>
  <c r="Y325" i="22"/>
  <c r="X325" i="22"/>
  <c r="W325" i="22"/>
  <c r="S325" i="22"/>
  <c r="R325" i="22"/>
  <c r="Q325" i="22"/>
  <c r="AG324" i="22"/>
  <c r="AF324" i="22"/>
  <c r="AE324" i="22"/>
  <c r="AD324" i="22"/>
  <c r="AC324" i="22"/>
  <c r="AB324" i="22"/>
  <c r="AA324" i="22"/>
  <c r="Z324" i="22"/>
  <c r="Y324" i="22"/>
  <c r="X324" i="22"/>
  <c r="W324" i="22"/>
  <c r="S324" i="22"/>
  <c r="R324" i="22"/>
  <c r="Q324" i="22"/>
  <c r="AG323" i="22"/>
  <c r="AF323" i="22"/>
  <c r="AE323" i="22"/>
  <c r="AD323" i="22"/>
  <c r="AC323" i="22"/>
  <c r="AB323" i="22"/>
  <c r="AA323" i="22"/>
  <c r="Z323" i="22"/>
  <c r="Y323" i="22"/>
  <c r="X323" i="22"/>
  <c r="W323" i="22"/>
  <c r="S323" i="22"/>
  <c r="R323" i="22"/>
  <c r="Q323" i="22"/>
  <c r="AG322" i="22"/>
  <c r="AF322" i="22"/>
  <c r="AE322" i="22"/>
  <c r="AD322" i="22"/>
  <c r="AC322" i="22"/>
  <c r="AB322" i="22"/>
  <c r="AA322" i="22"/>
  <c r="Z322" i="22"/>
  <c r="Y322" i="22"/>
  <c r="X322" i="22"/>
  <c r="W322" i="22"/>
  <c r="S322" i="22"/>
  <c r="R322" i="22"/>
  <c r="Q322" i="22"/>
  <c r="AF321" i="22"/>
  <c r="AE321" i="22"/>
  <c r="AD321" i="22"/>
  <c r="AB321" i="22"/>
  <c r="Z321" i="22"/>
  <c r="W321" i="22"/>
  <c r="T321" i="22"/>
  <c r="R321" i="22"/>
  <c r="AG320" i="22"/>
  <c r="AE320" i="22"/>
  <c r="AB320" i="22"/>
  <c r="Y320" i="22"/>
  <c r="W320" i="22"/>
  <c r="S320" i="22"/>
  <c r="Q320" i="22"/>
  <c r="AF319" i="22"/>
  <c r="AC319" i="22"/>
  <c r="Z319" i="22"/>
  <c r="W319" i="22"/>
  <c r="S319" i="22"/>
  <c r="Q319" i="22"/>
  <c r="AF318" i="22"/>
  <c r="Z318" i="22"/>
  <c r="W318" i="22"/>
  <c r="S318" i="22"/>
  <c r="Q318" i="22"/>
  <c r="AG317" i="22"/>
  <c r="AD317" i="22"/>
  <c r="AB317" i="22"/>
  <c r="Y317" i="22"/>
  <c r="T317" i="22"/>
  <c r="R317" i="22"/>
  <c r="AF316" i="22"/>
  <c r="AC316" i="22"/>
  <c r="AA316" i="22"/>
  <c r="Y316" i="22"/>
  <c r="Q316" i="22"/>
  <c r="AF315" i="22"/>
  <c r="AC315" i="22"/>
  <c r="Z315" i="22"/>
  <c r="X315" i="22"/>
  <c r="R315" i="22"/>
  <c r="AE314" i="22"/>
  <c r="AB314" i="22"/>
  <c r="Y314" i="22"/>
  <c r="R314" i="22"/>
  <c r="AF313" i="22"/>
  <c r="AD313" i="22"/>
  <c r="AB313" i="22"/>
  <c r="X313" i="22"/>
  <c r="S313" i="22"/>
  <c r="AG312" i="22"/>
  <c r="AB312" i="22"/>
  <c r="Z312" i="22"/>
  <c r="W312" i="22"/>
  <c r="T312" i="22"/>
  <c r="AE311" i="22"/>
  <c r="Z311" i="22"/>
  <c r="X311" i="22"/>
  <c r="T311" i="22"/>
  <c r="R311" i="22"/>
  <c r="AG310" i="22"/>
  <c r="AD310" i="22"/>
  <c r="Z310" i="22"/>
  <c r="W310" i="22"/>
  <c r="S310" i="22"/>
  <c r="Q310" i="22"/>
  <c r="AF307" i="22"/>
  <c r="AC307" i="22"/>
  <c r="Z307" i="22"/>
  <c r="W307" i="22"/>
  <c r="S307" i="22"/>
  <c r="Q307" i="22"/>
  <c r="AG306" i="22"/>
  <c r="AD306" i="22"/>
  <c r="AB306" i="22"/>
  <c r="Z306" i="22"/>
  <c r="S306" i="22"/>
  <c r="Q306" i="22"/>
  <c r="AE305" i="22"/>
  <c r="Y305" i="22"/>
  <c r="Q305" i="22"/>
  <c r="AF304" i="22"/>
  <c r="W304" i="22"/>
  <c r="R304" i="22"/>
  <c r="AF303" i="22"/>
  <c r="AA303" i="22"/>
  <c r="W303" i="22"/>
  <c r="T303" i="22"/>
  <c r="R303" i="22"/>
  <c r="AE302" i="22"/>
  <c r="AA302" i="22"/>
  <c r="Y302" i="22"/>
  <c r="T302" i="22"/>
  <c r="R302" i="22"/>
  <c r="AG301" i="22"/>
  <c r="AE301" i="22"/>
  <c r="AB301" i="22"/>
  <c r="Y301" i="22"/>
  <c r="W301" i="22"/>
  <c r="T301" i="22"/>
  <c r="R301" i="22"/>
  <c r="AF300" i="22"/>
  <c r="AC300" i="22"/>
  <c r="Y300" i="22"/>
  <c r="T300" i="22"/>
  <c r="R300" i="22"/>
  <c r="AG299" i="22"/>
  <c r="AC299" i="22"/>
  <c r="Y299" i="22"/>
  <c r="R299" i="22"/>
  <c r="AF298" i="22"/>
  <c r="AC298" i="22"/>
  <c r="AA298" i="22"/>
  <c r="X298" i="22"/>
  <c r="S298" i="22"/>
  <c r="AF297" i="22"/>
  <c r="AD297" i="22"/>
  <c r="AA297" i="22"/>
  <c r="W297" i="22"/>
  <c r="R297" i="22"/>
  <c r="AG296" i="22"/>
  <c r="AE296" i="22"/>
  <c r="AC296" i="22"/>
  <c r="AA296" i="22"/>
  <c r="W296" i="22"/>
  <c r="Q296" i="22"/>
  <c r="AF295" i="22"/>
  <c r="AB295" i="22"/>
  <c r="S295" i="22"/>
  <c r="Q295" i="22"/>
  <c r="AE294" i="22"/>
  <c r="AB294" i="22"/>
  <c r="Z294" i="22"/>
  <c r="W294" i="22"/>
  <c r="R294" i="22"/>
  <c r="AB293" i="22"/>
  <c r="W293" i="22"/>
  <c r="Q293" i="22"/>
  <c r="AD105" i="22"/>
  <c r="Z105" i="22"/>
  <c r="T105" i="22"/>
  <c r="AF104" i="22"/>
  <c r="W104" i="22"/>
  <c r="S104" i="22"/>
  <c r="AF103" i="22"/>
  <c r="X103" i="22"/>
  <c r="S103" i="22"/>
  <c r="R102" i="22"/>
  <c r="Z101" i="22"/>
  <c r="S101" i="22"/>
  <c r="AD100" i="22"/>
  <c r="AG94" i="22"/>
  <c r="AF93" i="22"/>
  <c r="Q93" i="22"/>
  <c r="AD92" i="22"/>
  <c r="Z92" i="22"/>
  <c r="AC91" i="22"/>
  <c r="R91" i="22"/>
  <c r="AE90" i="22"/>
  <c r="R90" i="22"/>
  <c r="AE89" i="22"/>
  <c r="X89" i="22"/>
  <c r="R89" i="22"/>
  <c r="R5" i="22"/>
  <c r="Z4" i="22"/>
  <c r="S4" i="22"/>
  <c r="K51" i="21"/>
  <c r="K50" i="21"/>
  <c r="I47" i="21"/>
  <c r="I46" i="21"/>
  <c r="I45" i="21"/>
  <c r="H39" i="21"/>
  <c r="I31" i="21"/>
  <c r="H24" i="21"/>
  <c r="H22" i="21"/>
  <c r="H19" i="21"/>
  <c r="I18" i="21"/>
  <c r="H16" i="21"/>
  <c r="H12" i="21"/>
  <c r="I11" i="21"/>
  <c r="AK3" i="4"/>
  <c r="W292" i="22"/>
  <c r="S292" i="22"/>
  <c r="R292" i="22"/>
  <c r="Q292" i="22"/>
  <c r="AG291" i="22"/>
  <c r="AF291" i="22"/>
  <c r="AE291" i="22"/>
  <c r="AD291" i="22"/>
  <c r="AC291" i="22"/>
  <c r="AB291" i="22"/>
  <c r="AA291" i="22"/>
  <c r="Z291" i="22"/>
  <c r="Y291" i="22"/>
  <c r="X291" i="22"/>
  <c r="W291" i="22"/>
  <c r="S291" i="22"/>
  <c r="R291" i="22"/>
  <c r="Q291" i="22"/>
  <c r="AG290" i="22"/>
  <c r="AF290" i="22"/>
  <c r="AE290" i="22"/>
  <c r="AD290" i="22"/>
  <c r="AC290" i="22"/>
  <c r="AB290" i="22"/>
  <c r="AA290" i="22"/>
  <c r="Z290" i="22"/>
  <c r="Y290" i="22"/>
  <c r="X290" i="22"/>
  <c r="S290" i="22"/>
  <c r="R290" i="22"/>
  <c r="Q290" i="22"/>
  <c r="AG289" i="22"/>
  <c r="AF289" i="22"/>
  <c r="AE289" i="22"/>
  <c r="AD289" i="22"/>
  <c r="AC289" i="22"/>
  <c r="AB289" i="22"/>
  <c r="AA289" i="22"/>
  <c r="Z289" i="22"/>
  <c r="Y289" i="22"/>
  <c r="X289" i="22"/>
  <c r="W289" i="22"/>
  <c r="S289" i="22"/>
  <c r="R289" i="22"/>
  <c r="Q289" i="22"/>
  <c r="AG288" i="22"/>
  <c r="AF288" i="22"/>
  <c r="AE288" i="22"/>
  <c r="AD288" i="22"/>
  <c r="AC288" i="22"/>
  <c r="AB288" i="22"/>
  <c r="AA288" i="22"/>
  <c r="Z288" i="22"/>
  <c r="Y288" i="22"/>
  <c r="X288" i="22"/>
  <c r="W288" i="22"/>
  <c r="S288" i="22"/>
  <c r="R288" i="22"/>
  <c r="Q288" i="22"/>
  <c r="AG287" i="22"/>
  <c r="AF287" i="22"/>
  <c r="AE287" i="22"/>
  <c r="AD287" i="22"/>
  <c r="AC287" i="22"/>
  <c r="AB287" i="22"/>
  <c r="AA287" i="22"/>
  <c r="Z287" i="22"/>
  <c r="Y287" i="22"/>
  <c r="X287" i="22"/>
  <c r="W287" i="22"/>
  <c r="S287" i="22"/>
  <c r="R287" i="22"/>
  <c r="Q287" i="22"/>
  <c r="AG286" i="22"/>
  <c r="AF286" i="22"/>
  <c r="AE286" i="22"/>
  <c r="AD286" i="22"/>
  <c r="AC286" i="22"/>
  <c r="AB286" i="22"/>
  <c r="AA286" i="22"/>
  <c r="Z286" i="22"/>
  <c r="Y286" i="22"/>
  <c r="X286" i="22"/>
  <c r="W286" i="22"/>
  <c r="S286" i="22"/>
  <c r="R286" i="22"/>
  <c r="Q286" i="22"/>
  <c r="AG285" i="22"/>
  <c r="AF285" i="22"/>
  <c r="AE285" i="22"/>
  <c r="AD285" i="22"/>
  <c r="AC285" i="22"/>
  <c r="AB285" i="22"/>
  <c r="AA285" i="22"/>
  <c r="Z285" i="22"/>
  <c r="Y285" i="22"/>
  <c r="X285" i="22"/>
  <c r="W285" i="22"/>
  <c r="S285" i="22"/>
  <c r="R285" i="22"/>
  <c r="Q285" i="22"/>
  <c r="AG284" i="22"/>
  <c r="AF284" i="22"/>
  <c r="AE284" i="22"/>
  <c r="AD284" i="22"/>
  <c r="AC284" i="22"/>
  <c r="AB284" i="22"/>
  <c r="AA284" i="22"/>
  <c r="Z284" i="22"/>
  <c r="Y284" i="22"/>
  <c r="X284" i="22"/>
  <c r="W284" i="22"/>
  <c r="S284" i="22"/>
  <c r="R284" i="22"/>
  <c r="Q284" i="22"/>
  <c r="AG283" i="22"/>
  <c r="AF283" i="22"/>
  <c r="AE283" i="22"/>
  <c r="AD283" i="22"/>
  <c r="AC283" i="22"/>
  <c r="AB283" i="22"/>
  <c r="AA283" i="22"/>
  <c r="Z283" i="22"/>
  <c r="Y283" i="22"/>
  <c r="X283" i="22"/>
  <c r="W283" i="22"/>
  <c r="S283" i="22"/>
  <c r="R283" i="22"/>
  <c r="Q283" i="22"/>
  <c r="AG282" i="22"/>
  <c r="AF282" i="22"/>
  <c r="AE282" i="22"/>
  <c r="AD282" i="22"/>
  <c r="AC282" i="22"/>
  <c r="AB282" i="22"/>
  <c r="AA282" i="22"/>
  <c r="Z282" i="22"/>
  <c r="Y282" i="22"/>
  <c r="X282" i="22"/>
  <c r="W282" i="22"/>
  <c r="S282" i="22"/>
  <c r="R282" i="22"/>
  <c r="Q282" i="22"/>
  <c r="AG281" i="22"/>
  <c r="AF281" i="22"/>
  <c r="AE281" i="22"/>
  <c r="AD281" i="22"/>
  <c r="AC281" i="22"/>
  <c r="AB281" i="22"/>
  <c r="AA281" i="22"/>
  <c r="Z281" i="22"/>
  <c r="Y281" i="22"/>
  <c r="X281" i="22"/>
  <c r="W281" i="22"/>
  <c r="S281" i="22"/>
  <c r="R281" i="22"/>
  <c r="Q281" i="22"/>
  <c r="AG280" i="22"/>
  <c r="AF280" i="22"/>
  <c r="AE280" i="22"/>
  <c r="AD280" i="22"/>
  <c r="AC280" i="22"/>
  <c r="AB280" i="22"/>
  <c r="AA280" i="22"/>
  <c r="Z280" i="22"/>
  <c r="Y280" i="22"/>
  <c r="X280" i="22"/>
  <c r="W280" i="22"/>
  <c r="S280" i="22"/>
  <c r="R280" i="22"/>
  <c r="Q280" i="22"/>
  <c r="AG279" i="22"/>
  <c r="AF279" i="22"/>
  <c r="AE279" i="22"/>
  <c r="AD279" i="22"/>
  <c r="AC279" i="22"/>
  <c r="AB279" i="22"/>
  <c r="AA279" i="22"/>
  <c r="Z279" i="22"/>
  <c r="Y279" i="22"/>
  <c r="X279" i="22"/>
  <c r="W279" i="22"/>
  <c r="S279" i="22"/>
  <c r="R279" i="22"/>
  <c r="Q279" i="22"/>
  <c r="AG278" i="22"/>
  <c r="AF278" i="22"/>
  <c r="AE278" i="22"/>
  <c r="AD278" i="22"/>
  <c r="AC278" i="22"/>
  <c r="AB278" i="22"/>
  <c r="AA278" i="22"/>
  <c r="Z278" i="22"/>
  <c r="Y278" i="22"/>
  <c r="X278" i="22"/>
  <c r="W278" i="22"/>
  <c r="S278" i="22"/>
  <c r="R278" i="22"/>
  <c r="Q278" i="22"/>
  <c r="AG277" i="22"/>
  <c r="AF277" i="22"/>
  <c r="AE277" i="22"/>
  <c r="AD277" i="22"/>
  <c r="AC277" i="22"/>
  <c r="AB277" i="22"/>
  <c r="AA277" i="22"/>
  <c r="Z277" i="22"/>
  <c r="Y277" i="22"/>
  <c r="X277" i="22"/>
  <c r="W277" i="22"/>
  <c r="S277" i="22"/>
  <c r="R277" i="22"/>
  <c r="Q277" i="22"/>
  <c r="AG276" i="22"/>
  <c r="AF276" i="22"/>
  <c r="AE276" i="22"/>
  <c r="AD276" i="22"/>
  <c r="AC276" i="22"/>
  <c r="AB276" i="22"/>
  <c r="AA276" i="22"/>
  <c r="Z276" i="22"/>
  <c r="Y276" i="22"/>
  <c r="X276" i="22"/>
  <c r="W276" i="22"/>
  <c r="S276" i="22"/>
  <c r="R276" i="22"/>
  <c r="Q276" i="22"/>
  <c r="AG275" i="22"/>
  <c r="AF275" i="22"/>
  <c r="AE275" i="22"/>
  <c r="AD275" i="22"/>
  <c r="AC275" i="22"/>
  <c r="AB275" i="22"/>
  <c r="AA275" i="22"/>
  <c r="Z275" i="22"/>
  <c r="Y275" i="22"/>
  <c r="X275" i="22"/>
  <c r="W275" i="22"/>
  <c r="S275" i="22"/>
  <c r="R275" i="22"/>
  <c r="Q275" i="22"/>
  <c r="AG274" i="22"/>
  <c r="AF274" i="22"/>
  <c r="AE274" i="22"/>
  <c r="AD274" i="22"/>
  <c r="AC274" i="22"/>
  <c r="AB274" i="22"/>
  <c r="AA274" i="22"/>
  <c r="Z274" i="22"/>
  <c r="Y274" i="22"/>
  <c r="X274" i="22"/>
  <c r="W274" i="22"/>
  <c r="S274" i="22"/>
  <c r="R274" i="22"/>
  <c r="Q274" i="22"/>
  <c r="AG273" i="22"/>
  <c r="AF273" i="22"/>
  <c r="AE273" i="22"/>
  <c r="AD273" i="22"/>
  <c r="AC273" i="22"/>
  <c r="AB273" i="22"/>
  <c r="AA273" i="22"/>
  <c r="Z273" i="22"/>
  <c r="Y273" i="22"/>
  <c r="X273" i="22"/>
  <c r="W273" i="22"/>
  <c r="S273" i="22"/>
  <c r="R273" i="22"/>
  <c r="Q273" i="22"/>
  <c r="AG272" i="22"/>
  <c r="AF272" i="22"/>
  <c r="AE272" i="22"/>
  <c r="AD272" i="22"/>
  <c r="AC272" i="22"/>
  <c r="AB272" i="22"/>
  <c r="AA272" i="22"/>
  <c r="Z272" i="22"/>
  <c r="Y272" i="22"/>
  <c r="X272" i="22"/>
  <c r="W272" i="22"/>
  <c r="T272" i="22"/>
  <c r="S272" i="22"/>
  <c r="R272" i="22"/>
  <c r="Q272" i="22"/>
  <c r="AG271" i="22"/>
  <c r="AF271" i="22"/>
  <c r="AE271" i="22"/>
  <c r="AD271" i="22"/>
  <c r="AC271" i="22"/>
  <c r="AB271" i="22"/>
  <c r="AA271" i="22"/>
  <c r="Z271" i="22"/>
  <c r="Y271" i="22"/>
  <c r="X271" i="22"/>
  <c r="W271" i="22"/>
  <c r="S271" i="22"/>
  <c r="R271" i="22"/>
  <c r="Q271" i="22"/>
  <c r="AG270" i="22"/>
  <c r="AF270" i="22"/>
  <c r="AE270" i="22"/>
  <c r="AD270" i="22"/>
  <c r="AC270" i="22"/>
  <c r="AB270" i="22"/>
  <c r="AA270" i="22"/>
  <c r="Z270" i="22"/>
  <c r="Y270" i="22"/>
  <c r="X270" i="22"/>
  <c r="W270" i="22"/>
  <c r="S270" i="22"/>
  <c r="R270" i="22"/>
  <c r="Q270" i="22"/>
  <c r="AG269" i="22"/>
  <c r="AF269" i="22"/>
  <c r="AE269" i="22"/>
  <c r="AD269" i="22"/>
  <c r="AC269" i="22"/>
  <c r="AB269" i="22"/>
  <c r="AA269" i="22"/>
  <c r="Z269" i="22"/>
  <c r="Y269" i="22"/>
  <c r="X269" i="22"/>
  <c r="W269" i="22"/>
  <c r="S269" i="22"/>
  <c r="R269" i="22"/>
  <c r="Q269" i="22"/>
  <c r="AG268" i="22"/>
  <c r="AF268" i="22"/>
  <c r="AE268" i="22"/>
  <c r="AD268" i="22"/>
  <c r="AC268" i="22"/>
  <c r="AB268" i="22"/>
  <c r="AA268" i="22"/>
  <c r="Z268" i="22"/>
  <c r="Y268" i="22"/>
  <c r="X268" i="22"/>
  <c r="W268" i="22"/>
  <c r="S268" i="22"/>
  <c r="R268" i="22"/>
  <c r="Q268" i="22"/>
  <c r="AG267" i="22"/>
  <c r="AF267" i="22"/>
  <c r="AE267" i="22"/>
  <c r="AD267" i="22"/>
  <c r="AC267" i="22"/>
  <c r="AB267" i="22"/>
  <c r="AA267" i="22"/>
  <c r="Z267" i="22"/>
  <c r="Y267" i="22"/>
  <c r="X267" i="22"/>
  <c r="W267" i="22"/>
  <c r="S267" i="22"/>
  <c r="R267" i="22"/>
  <c r="Q267" i="22"/>
  <c r="AG266" i="22"/>
  <c r="AF266" i="22"/>
  <c r="AE266" i="22"/>
  <c r="AD266" i="22"/>
  <c r="AC266" i="22"/>
  <c r="AB266" i="22"/>
  <c r="AA266" i="22"/>
  <c r="Z266" i="22"/>
  <c r="Y266" i="22"/>
  <c r="X266" i="22"/>
  <c r="W266" i="22"/>
  <c r="S266" i="22"/>
  <c r="R266" i="22"/>
  <c r="Q266" i="22"/>
  <c r="AG265" i="22"/>
  <c r="AF265" i="22"/>
  <c r="AE265" i="22"/>
  <c r="AD265" i="22"/>
  <c r="AC265" i="22"/>
  <c r="AB265" i="22"/>
  <c r="AA265" i="22"/>
  <c r="Z265" i="22"/>
  <c r="Y265" i="22"/>
  <c r="X265" i="22"/>
  <c r="W265" i="22"/>
  <c r="S265" i="22"/>
  <c r="R265" i="22"/>
  <c r="Q265" i="22"/>
  <c r="AG264" i="22"/>
  <c r="AF264" i="22"/>
  <c r="AE264" i="22"/>
  <c r="AD264" i="22"/>
  <c r="AC264" i="22"/>
  <c r="AB264" i="22"/>
  <c r="AA264" i="22"/>
  <c r="Z264" i="22"/>
  <c r="Y264" i="22"/>
  <c r="X264" i="22"/>
  <c r="W264" i="22"/>
  <c r="S264" i="22"/>
  <c r="R264" i="22"/>
  <c r="Q264" i="22"/>
  <c r="AG263" i="22"/>
  <c r="AF263" i="22"/>
  <c r="AE263" i="22"/>
  <c r="AD263" i="22"/>
  <c r="AC263" i="22"/>
  <c r="AB263" i="22"/>
  <c r="AA263" i="22"/>
  <c r="Z263" i="22"/>
  <c r="Y263" i="22"/>
  <c r="X263" i="22"/>
  <c r="W263" i="22"/>
  <c r="S263" i="22"/>
  <c r="R263" i="22"/>
  <c r="Q263" i="22"/>
  <c r="AG262" i="22"/>
  <c r="AF262" i="22"/>
  <c r="AE262" i="22"/>
  <c r="AD262" i="22"/>
  <c r="AC262" i="22"/>
  <c r="AB262" i="22"/>
  <c r="AA262" i="22"/>
  <c r="Z262" i="22"/>
  <c r="Y262" i="22"/>
  <c r="X262" i="22"/>
  <c r="W262" i="22"/>
  <c r="S262" i="22"/>
  <c r="R262" i="22"/>
  <c r="Q262" i="22"/>
  <c r="AG261" i="22"/>
  <c r="AF261" i="22"/>
  <c r="AE261" i="22"/>
  <c r="AD261" i="22"/>
  <c r="AC261" i="22"/>
  <c r="AB261" i="22"/>
  <c r="AA261" i="22"/>
  <c r="Z261" i="22"/>
  <c r="Y261" i="22"/>
  <c r="X261" i="22"/>
  <c r="W261" i="22"/>
  <c r="S261" i="22"/>
  <c r="R261" i="22"/>
  <c r="Q261" i="22"/>
  <c r="AG260" i="22"/>
  <c r="AF260" i="22"/>
  <c r="AE260" i="22"/>
  <c r="AD260" i="22"/>
  <c r="AC260" i="22"/>
  <c r="AB260" i="22"/>
  <c r="AA260" i="22"/>
  <c r="Z260" i="22"/>
  <c r="Y260" i="22"/>
  <c r="X260" i="22"/>
  <c r="W260" i="22"/>
  <c r="S260" i="22"/>
  <c r="R260" i="22"/>
  <c r="Q260" i="22"/>
  <c r="AG257" i="22"/>
  <c r="AF257" i="22"/>
  <c r="AE257" i="22"/>
  <c r="AD257" i="22"/>
  <c r="AC257" i="22"/>
  <c r="AB257" i="22"/>
  <c r="AA257" i="22"/>
  <c r="Z257" i="22"/>
  <c r="Y257" i="22"/>
  <c r="X257" i="22"/>
  <c r="W257" i="22"/>
  <c r="S257" i="22"/>
  <c r="R257" i="22"/>
  <c r="Q257" i="22"/>
  <c r="AG256" i="22"/>
  <c r="AF256" i="22"/>
  <c r="AE256" i="22"/>
  <c r="AD256" i="22"/>
  <c r="AC256" i="22"/>
  <c r="AB256" i="22"/>
  <c r="AA256" i="22"/>
  <c r="Z256" i="22"/>
  <c r="Y256" i="22"/>
  <c r="X256" i="22"/>
  <c r="W256" i="22"/>
  <c r="S256" i="22"/>
  <c r="R256" i="22"/>
  <c r="Q256" i="22"/>
  <c r="AG255" i="22"/>
  <c r="AF255" i="22"/>
  <c r="AE255" i="22"/>
  <c r="AD255" i="22"/>
  <c r="AC255" i="22"/>
  <c r="AB255" i="22"/>
  <c r="AA255" i="22"/>
  <c r="Z255" i="22"/>
  <c r="Y255" i="22"/>
  <c r="X255" i="22"/>
  <c r="S255" i="22"/>
  <c r="R255" i="22"/>
  <c r="Q255" i="22"/>
  <c r="AG254" i="22"/>
  <c r="AF254" i="22"/>
  <c r="AE254" i="22"/>
  <c r="AD254" i="22"/>
  <c r="AC254" i="22"/>
  <c r="AB254" i="22"/>
  <c r="AA254" i="22"/>
  <c r="Z254" i="22"/>
  <c r="Y254" i="22"/>
  <c r="X254" i="22"/>
  <c r="W254" i="22"/>
  <c r="S254" i="22"/>
  <c r="R254" i="22"/>
  <c r="Q254" i="22"/>
  <c r="AG253" i="22"/>
  <c r="AF253" i="22"/>
  <c r="AE253" i="22"/>
  <c r="AD253" i="22"/>
  <c r="AC253" i="22"/>
  <c r="AB253" i="22"/>
  <c r="AA253" i="22"/>
  <c r="Z253" i="22"/>
  <c r="Y253" i="22"/>
  <c r="X253" i="22"/>
  <c r="W253" i="22"/>
  <c r="S253" i="22"/>
  <c r="R253" i="22"/>
  <c r="Q253" i="22"/>
  <c r="AG252" i="22"/>
  <c r="AF252" i="22"/>
  <c r="AE252" i="22"/>
  <c r="AD252" i="22"/>
  <c r="AC252" i="22"/>
  <c r="AB252" i="22"/>
  <c r="AA252" i="22"/>
  <c r="Z252" i="22"/>
  <c r="Y252" i="22"/>
  <c r="X252" i="22"/>
  <c r="W252" i="22"/>
  <c r="S252" i="22"/>
  <c r="R252" i="22"/>
  <c r="Q252" i="22"/>
  <c r="AG251" i="22"/>
  <c r="AF251" i="22"/>
  <c r="AE251" i="22"/>
  <c r="AD251" i="22"/>
  <c r="AC251" i="22"/>
  <c r="AB251" i="22"/>
  <c r="AA251" i="22"/>
  <c r="Z251" i="22"/>
  <c r="Y251" i="22"/>
  <c r="X251" i="22"/>
  <c r="W251" i="22"/>
  <c r="S251" i="22"/>
  <c r="R251" i="22"/>
  <c r="Q251" i="22"/>
  <c r="AG250" i="22"/>
  <c r="AF250" i="22"/>
  <c r="AE250" i="22"/>
  <c r="AD250" i="22"/>
  <c r="AC250" i="22"/>
  <c r="AB250" i="22"/>
  <c r="AA250" i="22"/>
  <c r="Z250" i="22"/>
  <c r="Y250" i="22"/>
  <c r="X250" i="22"/>
  <c r="W250" i="22"/>
  <c r="S250" i="22"/>
  <c r="R250" i="22"/>
  <c r="Q250" i="22"/>
  <c r="AG249" i="22"/>
  <c r="AF249" i="22"/>
  <c r="AE249" i="22"/>
  <c r="AD249" i="22"/>
  <c r="AC249" i="22"/>
  <c r="AB249" i="22"/>
  <c r="AA249" i="22"/>
  <c r="Z249" i="22"/>
  <c r="Y249" i="22"/>
  <c r="X249" i="22"/>
  <c r="W249" i="22"/>
  <c r="S249" i="22"/>
  <c r="R249" i="22"/>
  <c r="Q249" i="22"/>
  <c r="AG248" i="22"/>
  <c r="AF248" i="22"/>
  <c r="AE248" i="22"/>
  <c r="AD248" i="22"/>
  <c r="AC248" i="22"/>
  <c r="AB248" i="22"/>
  <c r="AA248" i="22"/>
  <c r="Z248" i="22"/>
  <c r="Y248" i="22"/>
  <c r="X248" i="22"/>
  <c r="W248" i="22"/>
  <c r="S248" i="22"/>
  <c r="R248" i="22"/>
  <c r="Q248" i="22"/>
  <c r="AG247" i="22"/>
  <c r="AF247" i="22"/>
  <c r="AE247" i="22"/>
  <c r="AD247" i="22"/>
  <c r="AC247" i="22"/>
  <c r="AB247" i="22"/>
  <c r="AA247" i="22"/>
  <c r="Z247" i="22"/>
  <c r="Y247" i="22"/>
  <c r="X247" i="22"/>
  <c r="W247" i="22"/>
  <c r="S247" i="22"/>
  <c r="R247" i="22"/>
  <c r="Q247" i="22"/>
  <c r="AG246" i="22"/>
  <c r="AF246" i="22"/>
  <c r="AE246" i="22"/>
  <c r="AD246" i="22"/>
  <c r="AC246" i="22"/>
  <c r="AB246" i="22"/>
  <c r="AA246" i="22"/>
  <c r="Z246" i="22"/>
  <c r="Y246" i="22"/>
  <c r="X246" i="22"/>
  <c r="W246" i="22"/>
  <c r="S246" i="22"/>
  <c r="R246" i="22"/>
  <c r="Q246" i="22"/>
  <c r="AG245" i="22"/>
  <c r="AF245" i="22"/>
  <c r="AE245" i="22"/>
  <c r="AD245" i="22"/>
  <c r="AC245" i="22"/>
  <c r="AB245" i="22"/>
  <c r="AA245" i="22"/>
  <c r="Z245" i="22"/>
  <c r="Y245" i="22"/>
  <c r="X245" i="22"/>
  <c r="W245" i="22"/>
  <c r="S245" i="22"/>
  <c r="R245" i="22"/>
  <c r="Q245" i="22"/>
  <c r="AG244" i="22"/>
  <c r="AF244" i="22"/>
  <c r="AE244" i="22"/>
  <c r="AD244" i="22"/>
  <c r="AC244" i="22"/>
  <c r="AB244" i="22"/>
  <c r="AA244" i="22"/>
  <c r="Z244" i="22"/>
  <c r="Y244" i="22"/>
  <c r="X244" i="22"/>
  <c r="W244" i="22"/>
  <c r="S244" i="22"/>
  <c r="R244" i="22"/>
  <c r="Q244" i="22"/>
  <c r="AG243" i="22"/>
  <c r="AF243" i="22"/>
  <c r="AE243" i="22"/>
  <c r="AD243" i="22"/>
  <c r="AC243" i="22"/>
  <c r="AB243" i="22"/>
  <c r="AA243" i="22"/>
  <c r="Z243" i="22"/>
  <c r="Y243" i="22"/>
  <c r="X243" i="22"/>
  <c r="W243" i="22"/>
  <c r="S243" i="22"/>
  <c r="R243" i="22"/>
  <c r="Q243" i="22"/>
  <c r="AG242" i="22"/>
  <c r="AF242" i="22"/>
  <c r="AE242" i="22"/>
  <c r="AD242" i="22"/>
  <c r="AC242" i="22"/>
  <c r="AB242" i="22"/>
  <c r="AA242" i="22"/>
  <c r="Z242" i="22"/>
  <c r="Y242" i="22"/>
  <c r="X242" i="22"/>
  <c r="W242" i="22"/>
  <c r="S242" i="22"/>
  <c r="R242" i="22"/>
  <c r="Q242" i="22"/>
  <c r="AG241" i="22"/>
  <c r="AF241" i="22"/>
  <c r="AE241" i="22"/>
  <c r="AD241" i="22"/>
  <c r="AC241" i="22"/>
  <c r="AB241" i="22"/>
  <c r="AA241" i="22"/>
  <c r="Z241" i="22"/>
  <c r="Y241" i="22"/>
  <c r="X241" i="22"/>
  <c r="W241" i="22"/>
  <c r="S241" i="22"/>
  <c r="R241" i="22"/>
  <c r="Q241" i="22"/>
  <c r="AG240" i="22"/>
  <c r="AF240" i="22"/>
  <c r="AE240" i="22"/>
  <c r="AD240" i="22"/>
  <c r="AC240" i="22"/>
  <c r="AB240" i="22"/>
  <c r="AA240" i="22"/>
  <c r="Z240" i="22"/>
  <c r="Y240" i="22"/>
  <c r="X240" i="22"/>
  <c r="S240" i="22"/>
  <c r="R240" i="22"/>
  <c r="Q240" i="22"/>
  <c r="AG239" i="22"/>
  <c r="AF239" i="22"/>
  <c r="AE239" i="22"/>
  <c r="AD239" i="22"/>
  <c r="AC239" i="22"/>
  <c r="AB239" i="22"/>
  <c r="AA239" i="22"/>
  <c r="Z239" i="22"/>
  <c r="Y239" i="22"/>
  <c r="X239" i="22"/>
  <c r="W239" i="22"/>
  <c r="S239" i="22"/>
  <c r="R239" i="22"/>
  <c r="Q239" i="22"/>
  <c r="AG238" i="22"/>
  <c r="AF238" i="22"/>
  <c r="AE238" i="22"/>
  <c r="AD238" i="22"/>
  <c r="AC238" i="22"/>
  <c r="AB238" i="22"/>
  <c r="AA238" i="22"/>
  <c r="Z238" i="22"/>
  <c r="Y238" i="22"/>
  <c r="X238" i="22"/>
  <c r="W238" i="22"/>
  <c r="S238" i="22"/>
  <c r="R238" i="22"/>
  <c r="Q238" i="22"/>
  <c r="AG237" i="22"/>
  <c r="AF237" i="22"/>
  <c r="AE237" i="22"/>
  <c r="AD237" i="22"/>
  <c r="AC237" i="22"/>
  <c r="AB237" i="22"/>
  <c r="AA237" i="22"/>
  <c r="Z237" i="22"/>
  <c r="Y237" i="22"/>
  <c r="X237" i="22"/>
  <c r="W237" i="22"/>
  <c r="S237" i="22"/>
  <c r="R237" i="22"/>
  <c r="Q237" i="22"/>
  <c r="AG236" i="22"/>
  <c r="AF236" i="22"/>
  <c r="AE236" i="22"/>
  <c r="AD236" i="22"/>
  <c r="AC236" i="22"/>
  <c r="AB236" i="22"/>
  <c r="AA236" i="22"/>
  <c r="Z236" i="22"/>
  <c r="Y236" i="22"/>
  <c r="X236" i="22"/>
  <c r="W236" i="22"/>
  <c r="S236" i="22"/>
  <c r="R236" i="22"/>
  <c r="Q236" i="22"/>
  <c r="AG235" i="22"/>
  <c r="AF235" i="22"/>
  <c r="AE235" i="22"/>
  <c r="AD235" i="22"/>
  <c r="AC235" i="22"/>
  <c r="AB235" i="22"/>
  <c r="AA235" i="22"/>
  <c r="Z235" i="22"/>
  <c r="Y235" i="22"/>
  <c r="X235" i="22"/>
  <c r="W235" i="22"/>
  <c r="S235" i="22"/>
  <c r="R235" i="22"/>
  <c r="Q235" i="22"/>
  <c r="AG234" i="22"/>
  <c r="AF234" i="22"/>
  <c r="AE234" i="22"/>
  <c r="AD234" i="22"/>
  <c r="AC234" i="22"/>
  <c r="AB234" i="22"/>
  <c r="AA234" i="22"/>
  <c r="Z234" i="22"/>
  <c r="Y234" i="22"/>
  <c r="X234" i="22"/>
  <c r="W234" i="22"/>
  <c r="S234" i="22"/>
  <c r="R234" i="22"/>
  <c r="Q234" i="22"/>
  <c r="AG233" i="22"/>
  <c r="AF233" i="22"/>
  <c r="AE233" i="22"/>
  <c r="AD233" i="22"/>
  <c r="AC233" i="22"/>
  <c r="AB233" i="22"/>
  <c r="AA233" i="22"/>
  <c r="Z233" i="22"/>
  <c r="Y233" i="22"/>
  <c r="X233" i="22"/>
  <c r="W233" i="22"/>
  <c r="S233" i="22"/>
  <c r="R233" i="22"/>
  <c r="Q233" i="22"/>
  <c r="AG232" i="22"/>
  <c r="AF232" i="22"/>
  <c r="AE232" i="22"/>
  <c r="AD232" i="22"/>
  <c r="AC232" i="22"/>
  <c r="AB232" i="22"/>
  <c r="AA232" i="22"/>
  <c r="Z232" i="22"/>
  <c r="Y232" i="22"/>
  <c r="X232" i="22"/>
  <c r="W232" i="22"/>
  <c r="S232" i="22"/>
  <c r="R232" i="22"/>
  <c r="Q232" i="22"/>
  <c r="AG231" i="22"/>
  <c r="AF231" i="22"/>
  <c r="AE231" i="22"/>
  <c r="AD231" i="22"/>
  <c r="AC231" i="22"/>
  <c r="AB231" i="22"/>
  <c r="AA231" i="22"/>
  <c r="Z231" i="22"/>
  <c r="Y231" i="22"/>
  <c r="X231" i="22"/>
  <c r="W231" i="22"/>
  <c r="S231" i="22"/>
  <c r="R231" i="22"/>
  <c r="Q231" i="22"/>
  <c r="AG230" i="22"/>
  <c r="AF230" i="22"/>
  <c r="AE230" i="22"/>
  <c r="AD230" i="22"/>
  <c r="AC230" i="22"/>
  <c r="AB230" i="22"/>
  <c r="AA230" i="22"/>
  <c r="Z230" i="22"/>
  <c r="Y230" i="22"/>
  <c r="X230" i="22"/>
  <c r="W230" i="22"/>
  <c r="S230" i="22"/>
  <c r="R230" i="22"/>
  <c r="Q230" i="22"/>
  <c r="AG229" i="22"/>
  <c r="AF229" i="22"/>
  <c r="AE229" i="22"/>
  <c r="AD229" i="22"/>
  <c r="AC229" i="22"/>
  <c r="AB229" i="22"/>
  <c r="AA229" i="22"/>
  <c r="Z229" i="22"/>
  <c r="Y229" i="22"/>
  <c r="X229" i="22"/>
  <c r="W229" i="22"/>
  <c r="S229" i="22"/>
  <c r="R229" i="22"/>
  <c r="Q229" i="22"/>
  <c r="AG228" i="22"/>
  <c r="AF228" i="22"/>
  <c r="AE228" i="22"/>
  <c r="AD228" i="22"/>
  <c r="AC228" i="22"/>
  <c r="AB228" i="22"/>
  <c r="AA228" i="22"/>
  <c r="Z228" i="22"/>
  <c r="Y228" i="22"/>
  <c r="X228" i="22"/>
  <c r="W228" i="22"/>
  <c r="S228" i="22"/>
  <c r="R228" i="22"/>
  <c r="Q228" i="22"/>
  <c r="AG227" i="22"/>
  <c r="AF227" i="22"/>
  <c r="AE227" i="22"/>
  <c r="AD227" i="22"/>
  <c r="AC227" i="22"/>
  <c r="AB227" i="22"/>
  <c r="AA227" i="22"/>
  <c r="Z227" i="22"/>
  <c r="Y227" i="22"/>
  <c r="X227" i="22"/>
  <c r="W227" i="22"/>
  <c r="S227" i="22"/>
  <c r="R227" i="22"/>
  <c r="Q227" i="22"/>
  <c r="AG226" i="22"/>
  <c r="AF226" i="22"/>
  <c r="AE226" i="22"/>
  <c r="AD226" i="22"/>
  <c r="AC226" i="22"/>
  <c r="AB226" i="22"/>
  <c r="AA226" i="22"/>
  <c r="Z226" i="22"/>
  <c r="Y226" i="22"/>
  <c r="X226" i="22"/>
  <c r="W226" i="22"/>
  <c r="S226" i="22"/>
  <c r="R226" i="22"/>
  <c r="Q226" i="22"/>
  <c r="AG225" i="22"/>
  <c r="AF225" i="22"/>
  <c r="AE225" i="22"/>
  <c r="AD225" i="22"/>
  <c r="AC225" i="22"/>
  <c r="AB225" i="22"/>
  <c r="AA225" i="22"/>
  <c r="Z225" i="22"/>
  <c r="Y225" i="22"/>
  <c r="X225" i="22"/>
  <c r="W225" i="22"/>
  <c r="S225" i="22"/>
  <c r="R225" i="22"/>
  <c r="Q225" i="22"/>
  <c r="AG224" i="22"/>
  <c r="AF224" i="22"/>
  <c r="AE224" i="22"/>
  <c r="AD224" i="22"/>
  <c r="AC224" i="22"/>
  <c r="AB224" i="22"/>
  <c r="AA224" i="22"/>
  <c r="Z224" i="22"/>
  <c r="Y224" i="22"/>
  <c r="X224" i="22"/>
  <c r="W224" i="22"/>
  <c r="S224" i="22"/>
  <c r="R224" i="22"/>
  <c r="Q224" i="22"/>
  <c r="AG223" i="22"/>
  <c r="AF223" i="22"/>
  <c r="AE223" i="22"/>
  <c r="AD223" i="22"/>
  <c r="AC223" i="22"/>
  <c r="AB223" i="22"/>
  <c r="AA223" i="22"/>
  <c r="Z223" i="22"/>
  <c r="Y223" i="22"/>
  <c r="X223" i="22"/>
  <c r="W223" i="22"/>
  <c r="S223" i="22"/>
  <c r="R223" i="22"/>
  <c r="Q223" i="22"/>
  <c r="AG222" i="22"/>
  <c r="AF222" i="22"/>
  <c r="AE222" i="22"/>
  <c r="AD222" i="22"/>
  <c r="AC222" i="22"/>
  <c r="AB222" i="22"/>
  <c r="AA222" i="22"/>
  <c r="Z222" i="22"/>
  <c r="Y222" i="22"/>
  <c r="X222" i="22"/>
  <c r="W222" i="22"/>
  <c r="S222" i="22"/>
  <c r="R222" i="22"/>
  <c r="Q222" i="22"/>
  <c r="AG221" i="22"/>
  <c r="AF221" i="22"/>
  <c r="AE221" i="22"/>
  <c r="AD221" i="22"/>
  <c r="AC221" i="22"/>
  <c r="AB221" i="22"/>
  <c r="AA221" i="22"/>
  <c r="Z221" i="22"/>
  <c r="Y221" i="22"/>
  <c r="X221" i="22"/>
  <c r="W221" i="22"/>
  <c r="S221" i="22"/>
  <c r="R221" i="22"/>
  <c r="Q221" i="22"/>
  <c r="AG220" i="22"/>
  <c r="AF220" i="22"/>
  <c r="AE220" i="22"/>
  <c r="AD220" i="22"/>
  <c r="AC220" i="22"/>
  <c r="AB220" i="22"/>
  <c r="AA220" i="22"/>
  <c r="Z220" i="22"/>
  <c r="Y220" i="22"/>
  <c r="X220" i="22"/>
  <c r="W220" i="22"/>
  <c r="S220" i="22"/>
  <c r="R220" i="22"/>
  <c r="Q220" i="22"/>
  <c r="AG219" i="22"/>
  <c r="AF219" i="22"/>
  <c r="AE219" i="22"/>
  <c r="AD219" i="22"/>
  <c r="AC219" i="22"/>
  <c r="AB219" i="22"/>
  <c r="AA219" i="22"/>
  <c r="Z219" i="22"/>
  <c r="Y219" i="22"/>
  <c r="X219" i="22"/>
  <c r="W219" i="22"/>
  <c r="S219" i="22"/>
  <c r="R219" i="22"/>
  <c r="Q219" i="22"/>
  <c r="AG218" i="22"/>
  <c r="AF218" i="22"/>
  <c r="AE218" i="22"/>
  <c r="AD218" i="22"/>
  <c r="AC218" i="22"/>
  <c r="AB218" i="22"/>
  <c r="AA218" i="22"/>
  <c r="Z218" i="22"/>
  <c r="Y218" i="22"/>
  <c r="X218" i="22"/>
  <c r="W218" i="22"/>
  <c r="S218" i="22"/>
  <c r="R218" i="22"/>
  <c r="Q218" i="22"/>
  <c r="AG217" i="22"/>
  <c r="AF217" i="22"/>
  <c r="AE217" i="22"/>
  <c r="AD217" i="22"/>
  <c r="AC217" i="22"/>
  <c r="AB217" i="22"/>
  <c r="AA217" i="22"/>
  <c r="Z217" i="22"/>
  <c r="Y217" i="22"/>
  <c r="X217" i="22"/>
  <c r="W217" i="22"/>
  <c r="S217" i="22"/>
  <c r="R217" i="22"/>
  <c r="Q217" i="22"/>
  <c r="AG216" i="22"/>
  <c r="AF216" i="22"/>
  <c r="AE216" i="22"/>
  <c r="AD216" i="22"/>
  <c r="AC216" i="22"/>
  <c r="AB216" i="22"/>
  <c r="AA216" i="22"/>
  <c r="Z216" i="22"/>
  <c r="Y216" i="22"/>
  <c r="X216" i="22"/>
  <c r="W216" i="22"/>
  <c r="S216" i="22"/>
  <c r="R216" i="22"/>
  <c r="Q216" i="22"/>
  <c r="AG215" i="22"/>
  <c r="AF215" i="22"/>
  <c r="AE215" i="22"/>
  <c r="AD215" i="22"/>
  <c r="AC215" i="22"/>
  <c r="AB215" i="22"/>
  <c r="AA215" i="22"/>
  <c r="Z215" i="22"/>
  <c r="Y215" i="22"/>
  <c r="X215" i="22"/>
  <c r="W215" i="22"/>
  <c r="S215" i="22"/>
  <c r="R215" i="22"/>
  <c r="Q215" i="22"/>
  <c r="AG214" i="22"/>
  <c r="AF214" i="22"/>
  <c r="AE214" i="22"/>
  <c r="AD214" i="22"/>
  <c r="AC214" i="22"/>
  <c r="AB214" i="22"/>
  <c r="AA214" i="22"/>
  <c r="Z214" i="22"/>
  <c r="Y214" i="22"/>
  <c r="X214" i="22"/>
  <c r="W214" i="22"/>
  <c r="S214" i="22"/>
  <c r="R214" i="22"/>
  <c r="Q214" i="22"/>
  <c r="AG213" i="22"/>
  <c r="AF213" i="22"/>
  <c r="AE213" i="22"/>
  <c r="AD213" i="22"/>
  <c r="AC213" i="22"/>
  <c r="AB213" i="22"/>
  <c r="AA213" i="22"/>
  <c r="Z213" i="22"/>
  <c r="Y213" i="22"/>
  <c r="X213" i="22"/>
  <c r="W213" i="22"/>
  <c r="S213" i="22"/>
  <c r="R213" i="22"/>
  <c r="Q213" i="22"/>
  <c r="AG212" i="22"/>
  <c r="AF212" i="22"/>
  <c r="AE212" i="22"/>
  <c r="AD212" i="22"/>
  <c r="AC212" i="22"/>
  <c r="AB212" i="22"/>
  <c r="AA212" i="22"/>
  <c r="Z212" i="22"/>
  <c r="Y212" i="22"/>
  <c r="X212" i="22"/>
  <c r="W212" i="22"/>
  <c r="S212" i="22"/>
  <c r="R212" i="22"/>
  <c r="Q212" i="22"/>
  <c r="AG211" i="22"/>
  <c r="AF211" i="22"/>
  <c r="AE211" i="22"/>
  <c r="AD211" i="22"/>
  <c r="AC211" i="22"/>
  <c r="AB211" i="22"/>
  <c r="AA211" i="22"/>
  <c r="Z211" i="22"/>
  <c r="Y211" i="22"/>
  <c r="X211" i="22"/>
  <c r="W211" i="22"/>
  <c r="S211" i="22"/>
  <c r="R211" i="22"/>
  <c r="Q211" i="22"/>
  <c r="AG210" i="22"/>
  <c r="AF210" i="22"/>
  <c r="AE210" i="22"/>
  <c r="AD210" i="22"/>
  <c r="AC210" i="22"/>
  <c r="AB210" i="22"/>
  <c r="AA210" i="22"/>
  <c r="Z210" i="22"/>
  <c r="Y210" i="22"/>
  <c r="X210" i="22"/>
  <c r="W210" i="22"/>
  <c r="S210" i="22"/>
  <c r="R210" i="22"/>
  <c r="Q210" i="22"/>
  <c r="AG208" i="22"/>
  <c r="AF208" i="22"/>
  <c r="AE208" i="22"/>
  <c r="AD208" i="22"/>
  <c r="AC208" i="22"/>
  <c r="AB208" i="22"/>
  <c r="AA208" i="22"/>
  <c r="Z208" i="22"/>
  <c r="Y208" i="22"/>
  <c r="X208" i="22"/>
  <c r="W208" i="22"/>
  <c r="S208" i="22"/>
  <c r="R208" i="22"/>
  <c r="Q208" i="22"/>
  <c r="AG207" i="22"/>
  <c r="AF207" i="22"/>
  <c r="AE207" i="22"/>
  <c r="AD207" i="22"/>
  <c r="AC207" i="22"/>
  <c r="AB207" i="22"/>
  <c r="AA207" i="22"/>
  <c r="Z207" i="22"/>
  <c r="Y207" i="22"/>
  <c r="X207" i="22"/>
  <c r="W207" i="22"/>
  <c r="S207" i="22"/>
  <c r="R207" i="22"/>
  <c r="Q207" i="22"/>
  <c r="AG206" i="22"/>
  <c r="AF206" i="22"/>
  <c r="AE206" i="22"/>
  <c r="AD206" i="22"/>
  <c r="AC206" i="22"/>
  <c r="AB206" i="22"/>
  <c r="AA206" i="22"/>
  <c r="Z206" i="22"/>
  <c r="Y206" i="22"/>
  <c r="X206" i="22"/>
  <c r="W206" i="22"/>
  <c r="S206" i="22"/>
  <c r="R206" i="22"/>
  <c r="Q206" i="22"/>
  <c r="AG205" i="22"/>
  <c r="AF205" i="22"/>
  <c r="AE205" i="22"/>
  <c r="AD205" i="22"/>
  <c r="AC205" i="22"/>
  <c r="AB205" i="22"/>
  <c r="AA205" i="22"/>
  <c r="Z205" i="22"/>
  <c r="Y205" i="22"/>
  <c r="X205" i="22"/>
  <c r="S205" i="22"/>
  <c r="R205" i="22"/>
  <c r="Q205" i="22"/>
  <c r="AG204" i="22"/>
  <c r="AF204" i="22"/>
  <c r="AE204" i="22"/>
  <c r="AD204" i="22"/>
  <c r="AC204" i="22"/>
  <c r="AB204" i="22"/>
  <c r="AA204" i="22"/>
  <c r="Z204" i="22"/>
  <c r="Y204" i="22"/>
  <c r="X204" i="22"/>
  <c r="W204" i="22"/>
  <c r="S204" i="22"/>
  <c r="R204" i="22"/>
  <c r="Q204" i="22"/>
  <c r="AG203" i="22"/>
  <c r="AF203" i="22"/>
  <c r="AE203" i="22"/>
  <c r="AD203" i="22"/>
  <c r="AC203" i="22"/>
  <c r="AB203" i="22"/>
  <c r="AA203" i="22"/>
  <c r="Z203" i="22"/>
  <c r="Y203" i="22"/>
  <c r="X203" i="22"/>
  <c r="W203" i="22"/>
  <c r="S203" i="22"/>
  <c r="R203" i="22"/>
  <c r="Q203" i="22"/>
  <c r="AG202" i="22"/>
  <c r="AF202" i="22"/>
  <c r="AE202" i="22"/>
  <c r="AD202" i="22"/>
  <c r="AC202" i="22"/>
  <c r="AB202" i="22"/>
  <c r="AA202" i="22"/>
  <c r="Z202" i="22"/>
  <c r="Y202" i="22"/>
  <c r="X202" i="22"/>
  <c r="W202" i="22"/>
  <c r="S202" i="22"/>
  <c r="R202" i="22"/>
  <c r="Q202" i="22"/>
  <c r="AG201" i="22"/>
  <c r="AF201" i="22"/>
  <c r="AE201" i="22"/>
  <c r="AD201" i="22"/>
  <c r="AC201" i="22"/>
  <c r="AB201" i="22"/>
  <c r="AA201" i="22"/>
  <c r="Z201" i="22"/>
  <c r="Y201" i="22"/>
  <c r="X201" i="22"/>
  <c r="W201" i="22"/>
  <c r="S201" i="22"/>
  <c r="R201" i="22"/>
  <c r="Q201" i="22"/>
  <c r="AG200" i="22"/>
  <c r="AF200" i="22"/>
  <c r="AE200" i="22"/>
  <c r="AD200" i="22"/>
  <c r="AC200" i="22"/>
  <c r="AB200" i="22"/>
  <c r="AA200" i="22"/>
  <c r="Z200" i="22"/>
  <c r="Y200" i="22"/>
  <c r="X200" i="22"/>
  <c r="W200" i="22"/>
  <c r="S200" i="22"/>
  <c r="R200" i="22"/>
  <c r="Q200" i="22"/>
  <c r="AG199" i="22"/>
  <c r="AF199" i="22"/>
  <c r="AE199" i="22"/>
  <c r="AD199" i="22"/>
  <c r="AC199" i="22"/>
  <c r="AB199" i="22"/>
  <c r="AA199" i="22"/>
  <c r="Z199" i="22"/>
  <c r="Y199" i="22"/>
  <c r="X199" i="22"/>
  <c r="W199" i="22"/>
  <c r="S199" i="22"/>
  <c r="R199" i="22"/>
  <c r="Q199" i="22"/>
  <c r="AG198" i="22"/>
  <c r="AF198" i="22"/>
  <c r="AE198" i="22"/>
  <c r="AD198" i="22"/>
  <c r="AC198" i="22"/>
  <c r="AB198" i="22"/>
  <c r="AA198" i="22"/>
  <c r="Z198" i="22"/>
  <c r="Y198" i="22"/>
  <c r="X198" i="22"/>
  <c r="W198" i="22"/>
  <c r="S198" i="22"/>
  <c r="R198" i="22"/>
  <c r="Q198" i="22"/>
  <c r="AG197" i="22"/>
  <c r="AF197" i="22"/>
  <c r="AE197" i="22"/>
  <c r="AD197" i="22"/>
  <c r="AC197" i="22"/>
  <c r="AB197" i="22"/>
  <c r="AA197" i="22"/>
  <c r="Z197" i="22"/>
  <c r="Y197" i="22"/>
  <c r="X197" i="22"/>
  <c r="W197" i="22"/>
  <c r="S197" i="22"/>
  <c r="R197" i="22"/>
  <c r="Q197" i="22"/>
  <c r="AG196" i="22"/>
  <c r="AF196" i="22"/>
  <c r="AE196" i="22"/>
  <c r="AD196" i="22"/>
  <c r="AC196" i="22"/>
  <c r="AB196" i="22"/>
  <c r="AA196" i="22"/>
  <c r="Z196" i="22"/>
  <c r="Y196" i="22"/>
  <c r="X196" i="22"/>
  <c r="W196" i="22"/>
  <c r="S196" i="22"/>
  <c r="R196" i="22"/>
  <c r="Q196" i="22"/>
  <c r="AG195" i="22"/>
  <c r="AF195" i="22"/>
  <c r="AE195" i="22"/>
  <c r="AD195" i="22"/>
  <c r="AC195" i="22"/>
  <c r="AB195" i="22"/>
  <c r="AA195" i="22"/>
  <c r="Z195" i="22"/>
  <c r="Y195" i="22"/>
  <c r="X195" i="22"/>
  <c r="W195" i="22"/>
  <c r="S195" i="22"/>
  <c r="R195" i="22"/>
  <c r="Q195" i="22"/>
  <c r="AG194" i="22"/>
  <c r="AF194" i="22"/>
  <c r="AE194" i="22"/>
  <c r="AD194" i="22"/>
  <c r="AC194" i="22"/>
  <c r="AB194" i="22"/>
  <c r="AA194" i="22"/>
  <c r="Z194" i="22"/>
  <c r="Y194" i="22"/>
  <c r="X194" i="22"/>
  <c r="W194" i="22"/>
  <c r="S194" i="22"/>
  <c r="R194" i="22"/>
  <c r="Q194" i="22"/>
  <c r="AG193" i="22"/>
  <c r="AF193" i="22"/>
  <c r="AE193" i="22"/>
  <c r="AD193" i="22"/>
  <c r="AC193" i="22"/>
  <c r="AB193" i="22"/>
  <c r="AA193" i="22"/>
  <c r="Z193" i="22"/>
  <c r="Y193" i="22"/>
  <c r="X193" i="22"/>
  <c r="W193" i="22"/>
  <c r="S193" i="22"/>
  <c r="R193" i="22"/>
  <c r="Q193" i="22"/>
  <c r="AG192" i="22"/>
  <c r="AF192" i="22"/>
  <c r="AE192" i="22"/>
  <c r="AD192" i="22"/>
  <c r="AC192" i="22"/>
  <c r="AB192" i="22"/>
  <c r="AA192" i="22"/>
  <c r="Z192" i="22"/>
  <c r="Y192" i="22"/>
  <c r="X192" i="22"/>
  <c r="W192" i="22"/>
  <c r="S192" i="22"/>
  <c r="R192" i="22"/>
  <c r="Q192" i="22"/>
  <c r="AA105" i="22"/>
  <c r="W105" i="22"/>
  <c r="AD104" i="22"/>
  <c r="AB104" i="22"/>
  <c r="X104" i="22"/>
  <c r="R104" i="22"/>
  <c r="AG103" i="22"/>
  <c r="Z103" i="22"/>
  <c r="Q103" i="22"/>
  <c r="AF102" i="22"/>
  <c r="AA102" i="22"/>
  <c r="X102" i="22"/>
  <c r="AB101" i="22"/>
  <c r="X101" i="22"/>
  <c r="Q101" i="22"/>
  <c r="W100" i="22"/>
  <c r="R100" i="22"/>
  <c r="AG99" i="22"/>
  <c r="AA99" i="22"/>
  <c r="X99" i="22"/>
  <c r="Q99" i="22"/>
  <c r="AD98" i="22"/>
  <c r="Y98" i="22"/>
  <c r="AE97" i="22"/>
  <c r="AE96" i="22"/>
  <c r="Y96" i="22"/>
  <c r="S96" i="22"/>
  <c r="AG95" i="22"/>
  <c r="AB95" i="22"/>
  <c r="Y95" i="22"/>
  <c r="AE94" i="22"/>
  <c r="AB94" i="22"/>
  <c r="R94" i="22"/>
  <c r="AG93" i="22"/>
  <c r="AD93" i="22"/>
  <c r="Y93" i="22"/>
  <c r="AF92" i="22"/>
  <c r="AG91" i="22"/>
  <c r="AA91" i="22"/>
  <c r="X91" i="22"/>
  <c r="AA89" i="22"/>
  <c r="S89" i="22"/>
  <c r="AC4" i="22"/>
  <c r="W4" i="22"/>
  <c r="Q4" i="22"/>
  <c r="J53" i="21"/>
  <c r="H50" i="21"/>
  <c r="J48" i="21"/>
  <c r="K47" i="21"/>
  <c r="K46" i="21"/>
  <c r="J45" i="21"/>
  <c r="I44" i="21"/>
  <c r="G43" i="21"/>
  <c r="K42" i="21"/>
  <c r="K39" i="21"/>
  <c r="K38" i="21"/>
  <c r="I37" i="21"/>
  <c r="I36" i="21"/>
  <c r="I35" i="21"/>
  <c r="K33" i="21"/>
  <c r="K31" i="21"/>
  <c r="K30" i="21"/>
  <c r="K28" i="21"/>
  <c r="H28" i="21"/>
  <c r="I27" i="21"/>
  <c r="J26" i="21"/>
  <c r="H25" i="21"/>
  <c r="J12" i="21"/>
  <c r="J11" i="21"/>
  <c r="AB8" i="2"/>
  <c r="AB6" i="2"/>
  <c r="Y191" i="22"/>
  <c r="X191" i="22"/>
  <c r="W191" i="22"/>
  <c r="S191" i="22"/>
  <c r="R191" i="22"/>
  <c r="Q191" i="22"/>
  <c r="AG190" i="22"/>
  <c r="AF190" i="22"/>
  <c r="AE190" i="22"/>
  <c r="AD190" i="22"/>
  <c r="AC190" i="22"/>
  <c r="AB190" i="22"/>
  <c r="AA190" i="22"/>
  <c r="Z190" i="22"/>
  <c r="Y190" i="22"/>
  <c r="X190" i="22"/>
  <c r="S190" i="22"/>
  <c r="R190" i="22"/>
  <c r="Q190" i="22"/>
  <c r="AG189" i="22"/>
  <c r="AF189" i="22"/>
  <c r="AE189" i="22"/>
  <c r="AD189" i="22"/>
  <c r="AC189" i="22"/>
  <c r="AB189" i="22"/>
  <c r="AA189" i="22"/>
  <c r="Z189" i="22"/>
  <c r="Y189" i="22"/>
  <c r="X189" i="22"/>
  <c r="W189" i="22"/>
  <c r="S189" i="22"/>
  <c r="R189" i="22"/>
  <c r="Q189" i="22"/>
  <c r="AG188" i="22"/>
  <c r="AF188" i="22"/>
  <c r="AE188" i="22"/>
  <c r="AD188" i="22"/>
  <c r="AC188" i="22"/>
  <c r="AB188" i="22"/>
  <c r="AA188" i="22"/>
  <c r="Z188" i="22"/>
  <c r="Y188" i="22"/>
  <c r="X188" i="22"/>
  <c r="W188" i="22"/>
  <c r="S188" i="22"/>
  <c r="R188" i="22"/>
  <c r="Q188" i="22"/>
  <c r="AG187" i="22"/>
  <c r="AF187" i="22"/>
  <c r="AE187" i="22"/>
  <c r="AD187" i="22"/>
  <c r="AC187" i="22"/>
  <c r="AB187" i="22"/>
  <c r="AA187" i="22"/>
  <c r="Z187" i="22"/>
  <c r="Y187" i="22"/>
  <c r="X187" i="22"/>
  <c r="W187" i="22"/>
  <c r="S187" i="22"/>
  <c r="R187" i="22"/>
  <c r="Q187" i="22"/>
  <c r="AG186" i="22"/>
  <c r="AF186" i="22"/>
  <c r="AE186" i="22"/>
  <c r="AD186" i="22"/>
  <c r="AC186" i="22"/>
  <c r="AB186" i="22"/>
  <c r="AA186" i="22"/>
  <c r="Z186" i="22"/>
  <c r="Y186" i="22"/>
  <c r="X186" i="22"/>
  <c r="W186" i="22"/>
  <c r="S186" i="22"/>
  <c r="R186" i="22"/>
  <c r="Q186" i="22"/>
  <c r="AG185" i="22"/>
  <c r="AF185" i="22"/>
  <c r="AE185" i="22"/>
  <c r="AD185" i="22"/>
  <c r="AC185" i="22"/>
  <c r="AB185" i="22"/>
  <c r="AA185" i="22"/>
  <c r="Z185" i="22"/>
  <c r="Y185" i="22"/>
  <c r="X185" i="22"/>
  <c r="W185" i="22"/>
  <c r="S185" i="22"/>
  <c r="R185" i="22"/>
  <c r="Q185" i="22"/>
  <c r="AG184" i="22"/>
  <c r="AF184" i="22"/>
  <c r="AE184" i="22"/>
  <c r="AD184" i="22"/>
  <c r="AC184" i="22"/>
  <c r="AB184" i="22"/>
  <c r="AA184" i="22"/>
  <c r="Z184" i="22"/>
  <c r="Y184" i="22"/>
  <c r="X184" i="22"/>
  <c r="W184" i="22"/>
  <c r="S184" i="22"/>
  <c r="R184" i="22"/>
  <c r="Q184" i="22"/>
  <c r="AG183" i="22"/>
  <c r="AF183" i="22"/>
  <c r="AE183" i="22"/>
  <c r="AD183" i="22"/>
  <c r="AC183" i="22"/>
  <c r="AB183" i="22"/>
  <c r="AA183" i="22"/>
  <c r="Z183" i="22"/>
  <c r="Y183" i="22"/>
  <c r="X183" i="22"/>
  <c r="W183" i="22"/>
  <c r="S183" i="22"/>
  <c r="R183" i="22"/>
  <c r="Q183" i="22"/>
  <c r="AG182" i="22"/>
  <c r="AF182" i="22"/>
  <c r="AE182" i="22"/>
  <c r="AD182" i="22"/>
  <c r="AC182" i="22"/>
  <c r="AB182" i="22"/>
  <c r="AA182" i="22"/>
  <c r="Z182" i="22"/>
  <c r="Y182" i="22"/>
  <c r="X182" i="22"/>
  <c r="W182" i="22"/>
  <c r="S182" i="22"/>
  <c r="R182" i="22"/>
  <c r="Q182" i="22"/>
  <c r="AG181" i="22"/>
  <c r="AF181" i="22"/>
  <c r="AE181" i="22"/>
  <c r="AD181" i="22"/>
  <c r="AC181" i="22"/>
  <c r="AB181" i="22"/>
  <c r="AA181" i="22"/>
  <c r="Z181" i="22"/>
  <c r="Y181" i="22"/>
  <c r="X181" i="22"/>
  <c r="W181" i="22"/>
  <c r="S181" i="22"/>
  <c r="R181" i="22"/>
  <c r="Q181" i="22"/>
  <c r="AG180" i="22"/>
  <c r="AF180" i="22"/>
  <c r="AE180" i="22"/>
  <c r="AD180" i="22"/>
  <c r="AC180" i="22"/>
  <c r="AB180" i="22"/>
  <c r="AA180" i="22"/>
  <c r="Z180" i="22"/>
  <c r="Y180" i="22"/>
  <c r="X180" i="22"/>
  <c r="W180" i="22"/>
  <c r="S180" i="22"/>
  <c r="R180" i="22"/>
  <c r="Q180" i="22"/>
  <c r="AG179" i="22"/>
  <c r="AF179" i="22"/>
  <c r="AE179" i="22"/>
  <c r="AD179" i="22"/>
  <c r="AC179" i="22"/>
  <c r="AB179" i="22"/>
  <c r="AA179" i="22"/>
  <c r="Z179" i="22"/>
  <c r="Y179" i="22"/>
  <c r="X179" i="22"/>
  <c r="W179" i="22"/>
  <c r="S179" i="22"/>
  <c r="R179" i="22"/>
  <c r="Q179" i="22"/>
  <c r="AG178" i="22"/>
  <c r="AF178" i="22"/>
  <c r="AE178" i="22"/>
  <c r="AD178" i="22"/>
  <c r="AC178" i="22"/>
  <c r="AB178" i="22"/>
  <c r="AA178" i="22"/>
  <c r="Z178" i="22"/>
  <c r="Y178" i="22"/>
  <c r="X178" i="22"/>
  <c r="W178" i="22"/>
  <c r="S178" i="22"/>
  <c r="R178" i="22"/>
  <c r="Q178" i="22"/>
  <c r="AG177" i="22"/>
  <c r="AF177" i="22"/>
  <c r="AE177" i="22"/>
  <c r="AD177" i="22"/>
  <c r="AC177" i="22"/>
  <c r="AB177" i="22"/>
  <c r="AA177" i="22"/>
  <c r="Z177" i="22"/>
  <c r="Y177" i="22"/>
  <c r="X177" i="22"/>
  <c r="W177" i="22"/>
  <c r="S177" i="22"/>
  <c r="R177" i="22"/>
  <c r="Q177" i="22"/>
  <c r="AG176" i="22"/>
  <c r="AF176" i="22"/>
  <c r="AE176" i="22"/>
  <c r="AD176" i="22"/>
  <c r="AC176" i="22"/>
  <c r="AB176" i="22"/>
  <c r="AA176" i="22"/>
  <c r="Z176" i="22"/>
  <c r="Y176" i="22"/>
  <c r="X176" i="22"/>
  <c r="W176" i="22"/>
  <c r="S176" i="22"/>
  <c r="R176" i="22"/>
  <c r="Q176" i="22"/>
  <c r="AG175" i="22"/>
  <c r="AF175" i="22"/>
  <c r="AE175" i="22"/>
  <c r="AD175" i="22"/>
  <c r="AC175" i="22"/>
  <c r="AB175" i="22"/>
  <c r="AA175" i="22"/>
  <c r="Z175" i="22"/>
  <c r="Y175" i="22"/>
  <c r="X175" i="22"/>
  <c r="W175" i="22"/>
  <c r="S175" i="22"/>
  <c r="R175" i="22"/>
  <c r="Q175" i="22"/>
  <c r="AG174" i="22"/>
  <c r="AF174" i="22"/>
  <c r="AE174" i="22"/>
  <c r="AD174" i="22"/>
  <c r="AC174" i="22"/>
  <c r="AB174" i="22"/>
  <c r="AA174" i="22"/>
  <c r="Z174" i="22"/>
  <c r="Y174" i="22"/>
  <c r="X174" i="22"/>
  <c r="W174" i="22"/>
  <c r="S174" i="22"/>
  <c r="R174" i="22"/>
  <c r="Q174" i="22"/>
  <c r="AG173" i="22"/>
  <c r="AF173" i="22"/>
  <c r="AE173" i="22"/>
  <c r="AD173" i="22"/>
  <c r="AC173" i="22"/>
  <c r="AB173" i="22"/>
  <c r="AA173" i="22"/>
  <c r="Z173" i="22"/>
  <c r="Y173" i="22"/>
  <c r="X173" i="22"/>
  <c r="W173" i="22"/>
  <c r="S173" i="22"/>
  <c r="R173" i="22"/>
  <c r="Q173" i="22"/>
  <c r="AG172" i="22"/>
  <c r="AF172" i="22"/>
  <c r="AE172" i="22"/>
  <c r="AD172" i="22"/>
  <c r="AC172" i="22"/>
  <c r="AB172" i="22"/>
  <c r="AA172" i="22"/>
  <c r="Z172" i="22"/>
  <c r="Y172" i="22"/>
  <c r="X172" i="22"/>
  <c r="W172" i="22"/>
  <c r="S172" i="22"/>
  <c r="R172" i="22"/>
  <c r="Q172" i="22"/>
  <c r="AG171" i="22"/>
  <c r="AF171" i="22"/>
  <c r="AE171" i="22"/>
  <c r="AD171" i="22"/>
  <c r="AC171" i="22"/>
  <c r="AB171" i="22"/>
  <c r="AA171" i="22"/>
  <c r="Z171" i="22"/>
  <c r="Y171" i="22"/>
  <c r="X171" i="22"/>
  <c r="W171" i="22"/>
  <c r="S171" i="22"/>
  <c r="R171" i="22"/>
  <c r="Q171" i="22"/>
  <c r="AG170" i="22"/>
  <c r="AF170" i="22"/>
  <c r="AE170" i="22"/>
  <c r="AD170" i="22"/>
  <c r="AC170" i="22"/>
  <c r="AB170" i="22"/>
  <c r="AA170" i="22"/>
  <c r="Z170" i="22"/>
  <c r="Y170" i="22"/>
  <c r="X170" i="22"/>
  <c r="W170" i="22"/>
  <c r="S170" i="22"/>
  <c r="R170" i="22"/>
  <c r="Q170" i="22"/>
  <c r="AG168" i="22"/>
  <c r="AF168" i="22"/>
  <c r="AE168" i="22"/>
  <c r="AD168" i="22"/>
  <c r="AC168" i="22"/>
  <c r="AB168" i="22"/>
  <c r="AA168" i="22"/>
  <c r="Z168" i="22"/>
  <c r="Y168" i="22"/>
  <c r="X168" i="22"/>
  <c r="W168" i="22"/>
  <c r="S168" i="22"/>
  <c r="R168" i="22"/>
  <c r="Q168" i="22"/>
  <c r="AG166" i="22"/>
  <c r="AF166" i="22"/>
  <c r="AE166" i="22"/>
  <c r="AD166" i="22"/>
  <c r="AC166" i="22"/>
  <c r="AB166" i="22"/>
  <c r="AA166" i="22"/>
  <c r="Z166" i="22"/>
  <c r="Y166" i="22"/>
  <c r="X166" i="22"/>
  <c r="W166" i="22"/>
  <c r="S166" i="22"/>
  <c r="R166" i="22"/>
  <c r="Q166" i="22"/>
  <c r="AG165" i="22"/>
  <c r="AF165" i="22"/>
  <c r="AE165" i="22"/>
  <c r="AD165" i="22"/>
  <c r="AC165" i="22"/>
  <c r="AB165" i="22"/>
  <c r="AA165" i="22"/>
  <c r="Z165" i="22"/>
  <c r="Y165" i="22"/>
  <c r="X165" i="22"/>
  <c r="W165" i="22"/>
  <c r="S165" i="22"/>
  <c r="R165" i="22"/>
  <c r="Q165" i="22"/>
  <c r="AG164" i="22"/>
  <c r="AF164" i="22"/>
  <c r="AE164" i="22"/>
  <c r="AD164" i="22"/>
  <c r="AC164" i="22"/>
  <c r="AB164" i="22"/>
  <c r="AA164" i="22"/>
  <c r="Z164" i="22"/>
  <c r="Y164" i="22"/>
  <c r="X164" i="22"/>
  <c r="W164" i="22"/>
  <c r="S164" i="22"/>
  <c r="R164" i="22"/>
  <c r="Q164" i="22"/>
  <c r="AG163" i="22"/>
  <c r="AF163" i="22"/>
  <c r="AE163" i="22"/>
  <c r="AD163" i="22"/>
  <c r="AC163" i="22"/>
  <c r="AB163" i="22"/>
  <c r="AA163" i="22"/>
  <c r="Z163" i="22"/>
  <c r="Y163" i="22"/>
  <c r="X163" i="22"/>
  <c r="W163" i="22"/>
  <c r="S163" i="22"/>
  <c r="R163" i="22"/>
  <c r="Q163" i="22"/>
  <c r="AG162" i="22"/>
  <c r="AF162" i="22"/>
  <c r="AE162" i="22"/>
  <c r="AD162" i="22"/>
  <c r="AC162" i="22"/>
  <c r="AB162" i="22"/>
  <c r="AA162" i="22"/>
  <c r="Z162" i="22"/>
  <c r="Y162" i="22"/>
  <c r="X162" i="22"/>
  <c r="W162" i="22"/>
  <c r="S162" i="22"/>
  <c r="R162" i="22"/>
  <c r="Q162" i="22"/>
  <c r="AG161" i="22"/>
  <c r="AF161" i="22"/>
  <c r="AE161" i="22"/>
  <c r="AD161" i="22"/>
  <c r="AC161" i="22"/>
  <c r="AB161" i="22"/>
  <c r="AA161" i="22"/>
  <c r="Z161" i="22"/>
  <c r="Y161" i="22"/>
  <c r="X161" i="22"/>
  <c r="W161" i="22"/>
  <c r="S161" i="22"/>
  <c r="R161" i="22"/>
  <c r="Q161" i="22"/>
  <c r="AG160" i="22"/>
  <c r="AF160" i="22"/>
  <c r="AE160" i="22"/>
  <c r="AD160" i="22"/>
  <c r="AC160" i="22"/>
  <c r="AB160" i="22"/>
  <c r="AA160" i="22"/>
  <c r="Z160" i="22"/>
  <c r="Y160" i="22"/>
  <c r="X160" i="22"/>
  <c r="W160" i="22"/>
  <c r="S160" i="22"/>
  <c r="R160" i="22"/>
  <c r="Q160" i="22"/>
  <c r="AG157" i="22"/>
  <c r="AF157" i="22"/>
  <c r="AE157" i="22"/>
  <c r="AD157" i="22"/>
  <c r="AC157" i="22"/>
  <c r="AB157" i="22"/>
  <c r="AA157" i="22"/>
  <c r="Z157" i="22"/>
  <c r="Y157" i="22"/>
  <c r="X157" i="22"/>
  <c r="W157" i="22"/>
  <c r="S157" i="22"/>
  <c r="R157" i="22"/>
  <c r="Q157" i="22"/>
  <c r="AG156" i="22"/>
  <c r="AF156" i="22"/>
  <c r="AE156" i="22"/>
  <c r="AD156" i="22"/>
  <c r="AC156" i="22"/>
  <c r="AB156" i="22"/>
  <c r="AA156" i="22"/>
  <c r="Z156" i="22"/>
  <c r="Y156" i="22"/>
  <c r="X156" i="22"/>
  <c r="W156" i="22"/>
  <c r="S156" i="22"/>
  <c r="R156" i="22"/>
  <c r="Q156" i="22"/>
  <c r="AG155" i="22"/>
  <c r="AF155" i="22"/>
  <c r="AE155" i="22"/>
  <c r="AD155" i="22"/>
  <c r="AC155" i="22"/>
  <c r="AB155" i="22"/>
  <c r="AA155" i="22"/>
  <c r="Z155" i="22"/>
  <c r="Y155" i="22"/>
  <c r="X155" i="22"/>
  <c r="S155" i="22"/>
  <c r="R155" i="22"/>
  <c r="Q155" i="22"/>
  <c r="AG154" i="22"/>
  <c r="AF154" i="22"/>
  <c r="AE154" i="22"/>
  <c r="AD154" i="22"/>
  <c r="AC154" i="22"/>
  <c r="AB154" i="22"/>
  <c r="AA154" i="22"/>
  <c r="Z154" i="22"/>
  <c r="Y154" i="22"/>
  <c r="X154" i="22"/>
  <c r="W154" i="22"/>
  <c r="S154" i="22"/>
  <c r="R154" i="22"/>
  <c r="Q154" i="22"/>
  <c r="AG153" i="22"/>
  <c r="AF153" i="22"/>
  <c r="AE153" i="22"/>
  <c r="AD153" i="22"/>
  <c r="AC153" i="22"/>
  <c r="AB153" i="22"/>
  <c r="AA153" i="22"/>
  <c r="Z153" i="22"/>
  <c r="Y153" i="22"/>
  <c r="X153" i="22"/>
  <c r="W153" i="22"/>
  <c r="S153" i="22"/>
  <c r="R153" i="22"/>
  <c r="Q153" i="22"/>
  <c r="AG152" i="22"/>
  <c r="AF152" i="22"/>
  <c r="AE152" i="22"/>
  <c r="AD152" i="22"/>
  <c r="AC152" i="22"/>
  <c r="AB152" i="22"/>
  <c r="AA152" i="22"/>
  <c r="Z152" i="22"/>
  <c r="Y152" i="22"/>
  <c r="X152" i="22"/>
  <c r="W152" i="22"/>
  <c r="S152" i="22"/>
  <c r="R152" i="22"/>
  <c r="Q152" i="22"/>
  <c r="AG151" i="22"/>
  <c r="AF151" i="22"/>
  <c r="AE151" i="22"/>
  <c r="AD151" i="22"/>
  <c r="AC151" i="22"/>
  <c r="AB151" i="22"/>
  <c r="AA151" i="22"/>
  <c r="Z151" i="22"/>
  <c r="Y151" i="22"/>
  <c r="X151" i="22"/>
  <c r="W151" i="22"/>
  <c r="S151" i="22"/>
  <c r="R151" i="22"/>
  <c r="Q151" i="22"/>
  <c r="AG150" i="22"/>
  <c r="AF150" i="22"/>
  <c r="AE150" i="22"/>
  <c r="AD150" i="22"/>
  <c r="AC150" i="22"/>
  <c r="AB150" i="22"/>
  <c r="AA150" i="22"/>
  <c r="Z150" i="22"/>
  <c r="Y150" i="22"/>
  <c r="X150" i="22"/>
  <c r="W150" i="22"/>
  <c r="S150" i="22"/>
  <c r="R150" i="22"/>
  <c r="Q150" i="22"/>
  <c r="AG149" i="22"/>
  <c r="AF149" i="22"/>
  <c r="AE149" i="22"/>
  <c r="AD149" i="22"/>
  <c r="AC149" i="22"/>
  <c r="AB149" i="22"/>
  <c r="AA149" i="22"/>
  <c r="Z149" i="22"/>
  <c r="Y149" i="22"/>
  <c r="X149" i="22"/>
  <c r="W149" i="22"/>
  <c r="S149" i="22"/>
  <c r="R149" i="22"/>
  <c r="Q149" i="22"/>
  <c r="AG148" i="22"/>
  <c r="AF148" i="22"/>
  <c r="AE148" i="22"/>
  <c r="AD148" i="22"/>
  <c r="AC148" i="22"/>
  <c r="AB148" i="22"/>
  <c r="AA148" i="22"/>
  <c r="Z148" i="22"/>
  <c r="Y148" i="22"/>
  <c r="X148" i="22"/>
  <c r="W148" i="22"/>
  <c r="S148" i="22"/>
  <c r="R148" i="22"/>
  <c r="Q148" i="22"/>
  <c r="AG147" i="22"/>
  <c r="AF147" i="22"/>
  <c r="AE147" i="22"/>
  <c r="AD147" i="22"/>
  <c r="AC147" i="22"/>
  <c r="AB147" i="22"/>
  <c r="AA147" i="22"/>
  <c r="Z147" i="22"/>
  <c r="Y147" i="22"/>
  <c r="X147" i="22"/>
  <c r="W147" i="22"/>
  <c r="S147" i="22"/>
  <c r="R147" i="22"/>
  <c r="Q147" i="22"/>
  <c r="AG146" i="22"/>
  <c r="AF146" i="22"/>
  <c r="AE146" i="22"/>
  <c r="AD146" i="22"/>
  <c r="AC146" i="22"/>
  <c r="AB146" i="22"/>
  <c r="AA146" i="22"/>
  <c r="Z146" i="22"/>
  <c r="Y146" i="22"/>
  <c r="X146" i="22"/>
  <c r="W146" i="22"/>
  <c r="S146" i="22"/>
  <c r="R146" i="22"/>
  <c r="Q146" i="22"/>
  <c r="AG145" i="22"/>
  <c r="AF145" i="22"/>
  <c r="AE145" i="22"/>
  <c r="AD145" i="22"/>
  <c r="AC145" i="22"/>
  <c r="AB145" i="22"/>
  <c r="AA145" i="22"/>
  <c r="Z145" i="22"/>
  <c r="Y145" i="22"/>
  <c r="X145" i="22"/>
  <c r="W145" i="22"/>
  <c r="S145" i="22"/>
  <c r="R145" i="22"/>
  <c r="Q145" i="22"/>
  <c r="AG144" i="22"/>
  <c r="AF144" i="22"/>
  <c r="AE144" i="22"/>
  <c r="AD144" i="22"/>
  <c r="AC144" i="22"/>
  <c r="AB144" i="22"/>
  <c r="AA144" i="22"/>
  <c r="Z144" i="22"/>
  <c r="Y144" i="22"/>
  <c r="X144" i="22"/>
  <c r="W144" i="22"/>
  <c r="S144" i="22"/>
  <c r="R144" i="22"/>
  <c r="Q144" i="22"/>
  <c r="AG143" i="22"/>
  <c r="AF143" i="22"/>
  <c r="AE143" i="22"/>
  <c r="AD143" i="22"/>
  <c r="AC143" i="22"/>
  <c r="AB143" i="22"/>
  <c r="AA143" i="22"/>
  <c r="Z143" i="22"/>
  <c r="Y143" i="22"/>
  <c r="X143" i="22"/>
  <c r="W143" i="22"/>
  <c r="S143" i="22"/>
  <c r="R143" i="22"/>
  <c r="Q143" i="22"/>
  <c r="AG142" i="22"/>
  <c r="AF142" i="22"/>
  <c r="AE142" i="22"/>
  <c r="AD142" i="22"/>
  <c r="AC142" i="22"/>
  <c r="AB142" i="22"/>
  <c r="AA142" i="22"/>
  <c r="Z142" i="22"/>
  <c r="Y142" i="22"/>
  <c r="X142" i="22"/>
  <c r="W142" i="22"/>
  <c r="S142" i="22"/>
  <c r="R142" i="22"/>
  <c r="Q142" i="22"/>
  <c r="AG141" i="22"/>
  <c r="AF141" i="22"/>
  <c r="AE141" i="22"/>
  <c r="AD141" i="22"/>
  <c r="AC141" i="22"/>
  <c r="AB141" i="22"/>
  <c r="AA141" i="22"/>
  <c r="Z141" i="22"/>
  <c r="Y141" i="22"/>
  <c r="X141" i="22"/>
  <c r="W141" i="22"/>
  <c r="S141" i="22"/>
  <c r="R141" i="22"/>
  <c r="Q141" i="22"/>
  <c r="AG140" i="22"/>
  <c r="AF140" i="22"/>
  <c r="AE140" i="22"/>
  <c r="AD140" i="22"/>
  <c r="AC140" i="22"/>
  <c r="AB140" i="22"/>
  <c r="AA140" i="22"/>
  <c r="Z140" i="22"/>
  <c r="Y140" i="22"/>
  <c r="X140" i="22"/>
  <c r="S140" i="22"/>
  <c r="R140" i="22"/>
  <c r="Q140" i="22"/>
  <c r="AG139" i="22"/>
  <c r="AF139" i="22"/>
  <c r="AE139" i="22"/>
  <c r="AD139" i="22"/>
  <c r="AC139" i="22"/>
  <c r="AB139" i="22"/>
  <c r="AA139" i="22"/>
  <c r="Z139" i="22"/>
  <c r="Y139" i="22"/>
  <c r="X139" i="22"/>
  <c r="W139" i="22"/>
  <c r="S139" i="22"/>
  <c r="R139" i="22"/>
  <c r="Q139" i="22"/>
  <c r="AG138" i="22"/>
  <c r="AF138" i="22"/>
  <c r="AE138" i="22"/>
  <c r="AD138" i="22"/>
  <c r="AC138" i="22"/>
  <c r="AB138" i="22"/>
  <c r="AA138" i="22"/>
  <c r="Z138" i="22"/>
  <c r="Y138" i="22"/>
  <c r="X138" i="22"/>
  <c r="W138" i="22"/>
  <c r="S138" i="22"/>
  <c r="R138" i="22"/>
  <c r="Q138" i="22"/>
  <c r="AG137" i="22"/>
  <c r="AF137" i="22"/>
  <c r="AE137" i="22"/>
  <c r="AD137" i="22"/>
  <c r="AC137" i="22"/>
  <c r="AB137" i="22"/>
  <c r="AA137" i="22"/>
  <c r="Z137" i="22"/>
  <c r="Y137" i="22"/>
  <c r="X137" i="22"/>
  <c r="W137" i="22"/>
  <c r="S137" i="22"/>
  <c r="R137" i="22"/>
  <c r="Q137" i="22"/>
  <c r="AG136" i="22"/>
  <c r="AF136" i="22"/>
  <c r="AE136" i="22"/>
  <c r="AD136" i="22"/>
  <c r="AC136" i="22"/>
  <c r="AB136" i="22"/>
  <c r="AA136" i="22"/>
  <c r="Z136" i="22"/>
  <c r="Y136" i="22"/>
  <c r="X136" i="22"/>
  <c r="W136" i="22"/>
  <c r="S136" i="22"/>
  <c r="R136" i="22"/>
  <c r="Q136" i="22"/>
  <c r="AG135" i="22"/>
  <c r="AF135" i="22"/>
  <c r="AE135" i="22"/>
  <c r="AD135" i="22"/>
  <c r="AC135" i="22"/>
  <c r="AB135" i="22"/>
  <c r="AA135" i="22"/>
  <c r="Z135" i="22"/>
  <c r="Y135" i="22"/>
  <c r="X135" i="22"/>
  <c r="W135" i="22"/>
  <c r="S135" i="22"/>
  <c r="R135" i="22"/>
  <c r="Q135" i="22"/>
  <c r="AG134" i="22"/>
  <c r="AF134" i="22"/>
  <c r="AE134" i="22"/>
  <c r="AD134" i="22"/>
  <c r="AC134" i="22"/>
  <c r="AB134" i="22"/>
  <c r="AA134" i="22"/>
  <c r="Z134" i="22"/>
  <c r="Y134" i="22"/>
  <c r="X134" i="22"/>
  <c r="W134" i="22"/>
  <c r="S134" i="22"/>
  <c r="R134" i="22"/>
  <c r="Q134" i="22"/>
  <c r="AG133" i="22"/>
  <c r="AF133" i="22"/>
  <c r="AE133" i="22"/>
  <c r="AD133" i="22"/>
  <c r="AC133" i="22"/>
  <c r="AB133" i="22"/>
  <c r="AA133" i="22"/>
  <c r="Z133" i="22"/>
  <c r="Y133" i="22"/>
  <c r="X133" i="22"/>
  <c r="W133" i="22"/>
  <c r="S133" i="22"/>
  <c r="R133" i="22"/>
  <c r="Q133" i="22"/>
  <c r="AG132" i="22"/>
  <c r="AF132" i="22"/>
  <c r="AE132" i="22"/>
  <c r="AD132" i="22"/>
  <c r="AC132" i="22"/>
  <c r="AB132" i="22"/>
  <c r="AA132" i="22"/>
  <c r="Z132" i="22"/>
  <c r="Y132" i="22"/>
  <c r="X132" i="22"/>
  <c r="W132" i="22"/>
  <c r="S132" i="22"/>
  <c r="R132" i="22"/>
  <c r="Q132" i="22"/>
  <c r="AG131" i="22"/>
  <c r="AF131" i="22"/>
  <c r="AE131" i="22"/>
  <c r="AD131" i="22"/>
  <c r="AC131" i="22"/>
  <c r="AB131" i="22"/>
  <c r="AA131" i="22"/>
  <c r="Z131" i="22"/>
  <c r="Y131" i="22"/>
  <c r="X131" i="22"/>
  <c r="W131" i="22"/>
  <c r="S131" i="22"/>
  <c r="R131" i="22"/>
  <c r="Q131" i="22"/>
  <c r="AG130" i="22"/>
  <c r="AF130" i="22"/>
  <c r="AE130" i="22"/>
  <c r="AD130" i="22"/>
  <c r="AC130" i="22"/>
  <c r="AB130" i="22"/>
  <c r="AA130" i="22"/>
  <c r="Z130" i="22"/>
  <c r="Y130" i="22"/>
  <c r="X130" i="22"/>
  <c r="W130" i="22"/>
  <c r="S130" i="22"/>
  <c r="R130" i="22"/>
  <c r="Q130" i="22"/>
  <c r="AG129" i="22"/>
  <c r="AF129" i="22"/>
  <c r="AE129" i="22"/>
  <c r="AD129" i="22"/>
  <c r="AC129" i="22"/>
  <c r="AB129" i="22"/>
  <c r="AA129" i="22"/>
  <c r="Z129" i="22"/>
  <c r="Y129" i="22"/>
  <c r="X129" i="22"/>
  <c r="W129" i="22"/>
  <c r="S129" i="22"/>
  <c r="R129" i="22"/>
  <c r="Q129" i="22"/>
  <c r="AG128" i="22"/>
  <c r="AF128" i="22"/>
  <c r="AE128" i="22"/>
  <c r="AD128" i="22"/>
  <c r="AC128" i="22"/>
  <c r="AB128" i="22"/>
  <c r="AA128" i="22"/>
  <c r="Z128" i="22"/>
  <c r="Y128" i="22"/>
  <c r="X128" i="22"/>
  <c r="W128" i="22"/>
  <c r="S128" i="22"/>
  <c r="R128" i="22"/>
  <c r="Q128" i="22"/>
  <c r="AG127" i="22"/>
  <c r="AF127" i="22"/>
  <c r="AE127" i="22"/>
  <c r="AD127" i="22"/>
  <c r="AC127" i="22"/>
  <c r="AB127" i="22"/>
  <c r="AA127" i="22"/>
  <c r="Z127" i="22"/>
  <c r="Y127" i="22"/>
  <c r="X127" i="22"/>
  <c r="W127" i="22"/>
  <c r="S127" i="22"/>
  <c r="R127" i="22"/>
  <c r="Q127" i="22"/>
  <c r="AG126" i="22"/>
  <c r="AF126" i="22"/>
  <c r="AE126" i="22"/>
  <c r="AD126" i="22"/>
  <c r="AC126" i="22"/>
  <c r="AB126" i="22"/>
  <c r="AA126" i="22"/>
  <c r="Z126" i="22"/>
  <c r="Y126" i="22"/>
  <c r="X126" i="22"/>
  <c r="W126" i="22"/>
  <c r="S126" i="22"/>
  <c r="R126" i="22"/>
  <c r="Q126" i="22"/>
  <c r="AG125" i="22"/>
  <c r="AF125" i="22"/>
  <c r="AE125" i="22"/>
  <c r="AD125" i="22"/>
  <c r="AC125" i="22"/>
  <c r="AB125" i="22"/>
  <c r="AA125" i="22"/>
  <c r="Z125" i="22"/>
  <c r="Y125" i="22"/>
  <c r="X125" i="22"/>
  <c r="W125" i="22"/>
  <c r="S125" i="22"/>
  <c r="R125" i="22"/>
  <c r="Q125" i="22"/>
  <c r="AG124" i="22"/>
  <c r="AF124" i="22"/>
  <c r="AE124" i="22"/>
  <c r="AD124" i="22"/>
  <c r="AC124" i="22"/>
  <c r="AB124" i="22"/>
  <c r="AA124" i="22"/>
  <c r="Z124" i="22"/>
  <c r="Y124" i="22"/>
  <c r="X124" i="22"/>
  <c r="W124" i="22"/>
  <c r="S124" i="22"/>
  <c r="R124" i="22"/>
  <c r="Q124" i="22"/>
  <c r="AG123" i="22"/>
  <c r="AF123" i="22"/>
  <c r="AE123" i="22"/>
  <c r="AD123" i="22"/>
  <c r="AC123" i="22"/>
  <c r="AB123" i="22"/>
  <c r="AA123" i="22"/>
  <c r="Z123" i="22"/>
  <c r="Y123" i="22"/>
  <c r="X123" i="22"/>
  <c r="W123" i="22"/>
  <c r="S123" i="22"/>
  <c r="R123" i="22"/>
  <c r="Q123" i="22"/>
  <c r="AG122" i="22"/>
  <c r="AF122" i="22"/>
  <c r="AE122" i="22"/>
  <c r="AD122" i="22"/>
  <c r="AC122" i="22"/>
  <c r="AB122" i="22"/>
  <c r="AA122" i="22"/>
  <c r="Z122" i="22"/>
  <c r="Y122" i="22"/>
  <c r="X122" i="22"/>
  <c r="W122" i="22"/>
  <c r="S122" i="22"/>
  <c r="R122" i="22"/>
  <c r="Q122" i="22"/>
  <c r="AG121" i="22"/>
  <c r="AF121" i="22"/>
  <c r="AE121" i="22"/>
  <c r="AD121" i="22"/>
  <c r="AC121" i="22"/>
  <c r="AB121" i="22"/>
  <c r="AA121" i="22"/>
  <c r="Z121" i="22"/>
  <c r="Y121" i="22"/>
  <c r="X121" i="22"/>
  <c r="W121" i="22"/>
  <c r="S121" i="22"/>
  <c r="R121" i="22"/>
  <c r="Q121" i="22"/>
  <c r="AG120" i="22"/>
  <c r="AF120" i="22"/>
  <c r="AE120" i="22"/>
  <c r="AD120" i="22"/>
  <c r="AC120" i="22"/>
  <c r="AB120" i="22"/>
  <c r="AA120" i="22"/>
  <c r="Z120" i="22"/>
  <c r="Y120" i="22"/>
  <c r="X120" i="22"/>
  <c r="W120" i="22"/>
  <c r="S120" i="22"/>
  <c r="R120" i="22"/>
  <c r="Q120" i="22"/>
  <c r="AG119" i="22"/>
  <c r="AF119" i="22"/>
  <c r="AE119" i="22"/>
  <c r="AD119" i="22"/>
  <c r="AC119" i="22"/>
  <c r="AB119" i="22"/>
  <c r="AA119" i="22"/>
  <c r="Z119" i="22"/>
  <c r="Y119" i="22"/>
  <c r="X119" i="22"/>
  <c r="W119" i="22"/>
  <c r="S119" i="22"/>
  <c r="R119" i="22"/>
  <c r="Q119" i="22"/>
  <c r="AG118" i="22"/>
  <c r="AF118" i="22"/>
  <c r="AE118" i="22"/>
  <c r="AD118" i="22"/>
  <c r="AC118" i="22"/>
  <c r="AB118" i="22"/>
  <c r="AA118" i="22"/>
  <c r="Z118" i="22"/>
  <c r="Y118" i="22"/>
  <c r="X118" i="22"/>
  <c r="W118" i="22"/>
  <c r="S118" i="22"/>
  <c r="R118" i="22"/>
  <c r="Q118" i="22"/>
  <c r="AG117" i="22"/>
  <c r="AF117" i="22"/>
  <c r="AE117" i="22"/>
  <c r="AD117" i="22"/>
  <c r="AC117" i="22"/>
  <c r="AB117" i="22"/>
  <c r="AA117" i="22"/>
  <c r="Z117" i="22"/>
  <c r="Y117" i="22"/>
  <c r="X117" i="22"/>
  <c r="W117" i="22"/>
  <c r="S117" i="22"/>
  <c r="R117" i="22"/>
  <c r="Q117" i="22"/>
  <c r="AG116" i="22"/>
  <c r="AF116" i="22"/>
  <c r="AE116" i="22"/>
  <c r="AD116" i="22"/>
  <c r="AC116" i="22"/>
  <c r="AB116" i="22"/>
  <c r="AA116" i="22"/>
  <c r="Z116" i="22"/>
  <c r="Y116" i="22"/>
  <c r="X116" i="22"/>
  <c r="W116" i="22"/>
  <c r="S116" i="22"/>
  <c r="R116" i="22"/>
  <c r="Q116" i="22"/>
  <c r="AG115" i="22"/>
  <c r="AF115" i="22"/>
  <c r="AE115" i="22"/>
  <c r="AD115" i="22"/>
  <c r="AC115" i="22"/>
  <c r="AB115" i="22"/>
  <c r="AA115" i="22"/>
  <c r="Z115" i="22"/>
  <c r="Y115" i="22"/>
  <c r="X115" i="22"/>
  <c r="W115" i="22"/>
  <c r="S115" i="22"/>
  <c r="R115" i="22"/>
  <c r="Q115" i="22"/>
  <c r="AG114" i="22"/>
  <c r="AF114" i="22"/>
  <c r="AE114" i="22"/>
  <c r="AD114" i="22"/>
  <c r="AC114" i="22"/>
  <c r="AB114" i="22"/>
  <c r="AA114" i="22"/>
  <c r="Z114" i="22"/>
  <c r="Y114" i="22"/>
  <c r="X114" i="22"/>
  <c r="W114" i="22"/>
  <c r="S114" i="22"/>
  <c r="R114" i="22"/>
  <c r="Q114" i="22"/>
  <c r="AG113" i="22"/>
  <c r="AF113" i="22"/>
  <c r="AE113" i="22"/>
  <c r="AD113" i="22"/>
  <c r="AC113" i="22"/>
  <c r="AB113" i="22"/>
  <c r="AA113" i="22"/>
  <c r="Z113" i="22"/>
  <c r="Y113" i="22"/>
  <c r="X113" i="22"/>
  <c r="W113" i="22"/>
  <c r="S113" i="22"/>
  <c r="R113" i="22"/>
  <c r="Q113" i="22"/>
  <c r="AG112" i="22"/>
  <c r="AF112" i="22"/>
  <c r="AE112" i="22"/>
  <c r="AD112" i="22"/>
  <c r="AC112" i="22"/>
  <c r="AB112" i="22"/>
  <c r="AA112" i="22"/>
  <c r="Z112" i="22"/>
  <c r="Y112" i="22"/>
  <c r="X112" i="22"/>
  <c r="W112" i="22"/>
  <c r="S112" i="22"/>
  <c r="R112" i="22"/>
  <c r="Q112" i="22"/>
  <c r="AG111" i="22"/>
  <c r="AF111" i="22"/>
  <c r="AE111" i="22"/>
  <c r="AD111" i="22"/>
  <c r="AC111" i="22"/>
  <c r="AB111" i="22"/>
  <c r="AA111" i="22"/>
  <c r="Z111" i="22"/>
  <c r="Y111" i="22"/>
  <c r="X111" i="22"/>
  <c r="W111" i="22"/>
  <c r="S111" i="22"/>
  <c r="R111" i="22"/>
  <c r="Q111" i="22"/>
  <c r="AG110" i="22"/>
  <c r="AF110" i="22"/>
  <c r="AE110" i="22"/>
  <c r="AD110" i="22"/>
  <c r="AC110" i="22"/>
  <c r="AB110" i="22"/>
  <c r="AA110" i="22"/>
  <c r="Z110" i="22"/>
  <c r="Y110" i="22"/>
  <c r="X110" i="22"/>
  <c r="W110" i="22"/>
  <c r="S110" i="22"/>
  <c r="R110" i="22"/>
  <c r="Q110" i="22"/>
  <c r="AG108" i="22"/>
  <c r="AF108" i="22"/>
  <c r="AE108" i="22"/>
  <c r="AD108" i="22"/>
  <c r="AC108" i="22"/>
  <c r="AB108" i="22"/>
  <c r="AA108" i="22"/>
  <c r="Z108" i="22"/>
  <c r="Y108" i="22"/>
  <c r="X108" i="22"/>
  <c r="W108" i="22"/>
  <c r="S108" i="22"/>
  <c r="R108" i="22"/>
  <c r="Q108" i="22"/>
  <c r="AG107" i="22"/>
  <c r="AF107" i="22"/>
  <c r="AE107" i="22"/>
  <c r="AD107" i="22"/>
  <c r="AC107" i="22"/>
  <c r="AB107" i="22"/>
  <c r="AA107" i="22"/>
  <c r="Z107" i="22"/>
  <c r="Y107" i="22"/>
  <c r="X107" i="22"/>
  <c r="W107" i="22"/>
  <c r="S107" i="22"/>
  <c r="R107" i="22"/>
  <c r="Q107" i="22"/>
  <c r="AG106" i="22"/>
  <c r="AF106" i="22"/>
  <c r="AE106" i="22"/>
  <c r="AD106" i="22"/>
  <c r="AC106" i="22"/>
  <c r="AB106" i="22"/>
  <c r="AA106" i="22"/>
  <c r="Z106" i="22"/>
  <c r="Y106" i="22"/>
  <c r="X106" i="22"/>
  <c r="W106" i="22"/>
  <c r="S106" i="22"/>
  <c r="R106" i="22"/>
  <c r="Q106" i="22"/>
  <c r="AG105" i="22"/>
  <c r="AF105" i="22"/>
  <c r="AB13" i="2"/>
  <c r="AE88" i="22"/>
  <c r="AD88" i="22"/>
  <c r="AC88" i="22"/>
  <c r="AB88" i="22"/>
  <c r="AA88" i="22"/>
  <c r="Z88" i="22"/>
  <c r="Y88" i="22"/>
  <c r="X88" i="22"/>
  <c r="W88" i="22"/>
  <c r="S88" i="22"/>
  <c r="R88" i="22"/>
  <c r="Q88" i="22"/>
  <c r="AG87" i="22"/>
  <c r="AF87" i="22"/>
  <c r="AE87" i="22"/>
  <c r="AD87" i="22"/>
  <c r="AC87" i="22"/>
  <c r="AB87" i="22"/>
  <c r="AA87" i="22"/>
  <c r="Z87" i="22"/>
  <c r="Y87" i="22"/>
  <c r="X87" i="22"/>
  <c r="W87" i="22"/>
  <c r="S87" i="22"/>
  <c r="R87" i="22"/>
  <c r="Q87" i="22"/>
  <c r="AG86" i="22"/>
  <c r="AF86" i="22"/>
  <c r="AE86" i="22"/>
  <c r="AD86" i="22"/>
  <c r="AC86" i="22"/>
  <c r="AB86" i="22"/>
  <c r="AA86" i="22"/>
  <c r="Z86" i="22"/>
  <c r="Y86" i="22"/>
  <c r="X86" i="22"/>
  <c r="W86" i="22"/>
  <c r="S86" i="22"/>
  <c r="R86" i="22"/>
  <c r="Q86" i="22"/>
  <c r="AG85" i="22"/>
  <c r="AF85" i="22"/>
  <c r="AE85" i="22"/>
  <c r="AD85" i="22"/>
  <c r="AC85" i="22"/>
  <c r="AB85" i="22"/>
  <c r="AA85" i="22"/>
  <c r="Z85" i="22"/>
  <c r="Y85" i="22"/>
  <c r="X85" i="22"/>
  <c r="W85" i="22"/>
  <c r="S85" i="22"/>
  <c r="R85" i="22"/>
  <c r="Q85" i="22"/>
  <c r="AG84" i="22"/>
  <c r="AF84" i="22"/>
  <c r="AE84" i="22"/>
  <c r="AD84" i="22"/>
  <c r="AC84" i="22"/>
  <c r="AB84" i="22"/>
  <c r="AA84" i="22"/>
  <c r="Z84" i="22"/>
  <c r="Y84" i="22"/>
  <c r="X84" i="22"/>
  <c r="W84" i="22"/>
  <c r="S84" i="22"/>
  <c r="R84" i="22"/>
  <c r="Q84" i="22"/>
  <c r="AG83" i="22"/>
  <c r="AF83" i="22"/>
  <c r="AE83" i="22"/>
  <c r="AD83" i="22"/>
  <c r="AC83" i="22"/>
  <c r="AB83" i="22"/>
  <c r="AA83" i="22"/>
  <c r="Z83" i="22"/>
  <c r="Y83" i="22"/>
  <c r="X83" i="22"/>
  <c r="W83" i="22"/>
  <c r="S83" i="22"/>
  <c r="R83" i="22"/>
  <c r="Q83" i="22"/>
  <c r="AG82" i="22"/>
  <c r="AF82" i="22"/>
  <c r="AE82" i="22"/>
  <c r="AD82" i="22"/>
  <c r="AC82" i="22"/>
  <c r="AB82" i="22"/>
  <c r="AA82" i="22"/>
  <c r="Z82" i="22"/>
  <c r="Y82" i="22"/>
  <c r="X82" i="22"/>
  <c r="W82" i="22"/>
  <c r="S82" i="22"/>
  <c r="R82" i="22"/>
  <c r="Q82" i="22"/>
  <c r="AG81" i="22"/>
  <c r="AF81" i="22"/>
  <c r="AE81" i="22"/>
  <c r="AD81" i="22"/>
  <c r="AC81" i="22"/>
  <c r="AB81" i="22"/>
  <c r="AA81" i="22"/>
  <c r="Z81" i="22"/>
  <c r="Y81" i="22"/>
  <c r="X81" i="22"/>
  <c r="W81" i="22"/>
  <c r="S81" i="22"/>
  <c r="R81" i="22"/>
  <c r="Q81" i="22"/>
  <c r="AG80" i="22"/>
  <c r="AF80" i="22"/>
  <c r="AE80" i="22"/>
  <c r="AD80" i="22"/>
  <c r="AC80" i="22"/>
  <c r="AB80" i="22"/>
  <c r="AA80" i="22"/>
  <c r="Z80" i="22"/>
  <c r="Y80" i="22"/>
  <c r="X80" i="22"/>
  <c r="W80" i="22"/>
  <c r="S80" i="22"/>
  <c r="R80" i="22"/>
  <c r="Q80" i="22"/>
  <c r="AG79" i="22"/>
  <c r="AF79" i="22"/>
  <c r="AE79" i="22"/>
  <c r="AD79" i="22"/>
  <c r="AC79" i="22"/>
  <c r="AB79" i="22"/>
  <c r="AA79" i="22"/>
  <c r="Z79" i="22"/>
  <c r="Y79" i="22"/>
  <c r="X79" i="22"/>
  <c r="W79" i="22"/>
  <c r="S79" i="22"/>
  <c r="R79" i="22"/>
  <c r="Q79" i="22"/>
  <c r="AG78" i="22"/>
  <c r="AF78" i="22"/>
  <c r="AE78" i="22"/>
  <c r="AD78" i="22"/>
  <c r="AC78" i="22"/>
  <c r="AB78" i="22"/>
  <c r="AA78" i="22"/>
  <c r="Z78" i="22"/>
  <c r="Y78" i="22"/>
  <c r="X78" i="22"/>
  <c r="W78" i="22"/>
  <c r="S78" i="22"/>
  <c r="R78" i="22"/>
  <c r="Q78" i="22"/>
  <c r="AG77" i="22"/>
  <c r="AF77" i="22"/>
  <c r="AE77" i="22"/>
  <c r="AD77" i="22"/>
  <c r="AC77" i="22"/>
  <c r="AB77" i="22"/>
  <c r="AA77" i="22"/>
  <c r="Z77" i="22"/>
  <c r="Y77" i="22"/>
  <c r="X77" i="22"/>
  <c r="W77" i="22"/>
  <c r="S77" i="22"/>
  <c r="R77" i="22"/>
  <c r="Q77" i="22"/>
  <c r="AG76" i="22"/>
  <c r="AF76" i="22"/>
  <c r="AE76" i="22"/>
  <c r="AD76" i="22"/>
  <c r="AC76" i="22"/>
  <c r="AB76" i="22"/>
  <c r="AA76" i="22"/>
  <c r="Z76" i="22"/>
  <c r="Y76" i="22"/>
  <c r="X76" i="22"/>
  <c r="W76" i="22"/>
  <c r="S76" i="22"/>
  <c r="R76" i="22"/>
  <c r="Q76" i="22"/>
  <c r="AG75" i="22"/>
  <c r="AF75" i="22"/>
  <c r="AE75" i="22"/>
  <c r="AD75" i="22"/>
  <c r="AC75" i="22"/>
  <c r="AB75" i="22"/>
  <c r="AA75" i="22"/>
  <c r="Z75" i="22"/>
  <c r="Y75" i="22"/>
  <c r="X75" i="22"/>
  <c r="W75" i="22"/>
  <c r="S75" i="22"/>
  <c r="R75" i="22"/>
  <c r="Q75" i="22"/>
  <c r="AG74" i="22"/>
  <c r="AF74" i="22"/>
  <c r="AE74" i="22"/>
  <c r="AD74" i="22"/>
  <c r="AC74" i="22"/>
  <c r="AB74" i="22"/>
  <c r="AA74" i="22"/>
  <c r="Z74" i="22"/>
  <c r="Y74" i="22"/>
  <c r="X74" i="22"/>
  <c r="W74" i="22"/>
  <c r="S74" i="22"/>
  <c r="R74" i="22"/>
  <c r="Q74" i="22"/>
  <c r="AG73" i="22"/>
  <c r="AF73" i="22"/>
  <c r="AE73" i="22"/>
  <c r="AD73" i="22"/>
  <c r="AC73" i="22"/>
  <c r="AB73" i="22"/>
  <c r="AA73" i="22"/>
  <c r="Z73" i="22"/>
  <c r="Y73" i="22"/>
  <c r="X73" i="22"/>
  <c r="W73" i="22"/>
  <c r="S73" i="22"/>
  <c r="R73" i="22"/>
  <c r="Q73" i="22"/>
  <c r="AG72" i="22"/>
  <c r="AF72" i="22"/>
  <c r="AE72" i="22"/>
  <c r="AD72" i="22"/>
  <c r="AC72" i="22"/>
  <c r="AB72" i="22"/>
  <c r="AA72" i="22"/>
  <c r="Z72" i="22"/>
  <c r="Y72" i="22"/>
  <c r="X72" i="22"/>
  <c r="W72" i="22"/>
  <c r="S72" i="22"/>
  <c r="R72" i="22"/>
  <c r="Q72" i="22"/>
  <c r="AG71" i="22"/>
  <c r="AF71" i="22"/>
  <c r="AE71" i="22"/>
  <c r="AD71" i="22"/>
  <c r="AC71" i="22"/>
  <c r="AB71" i="22"/>
  <c r="AA71" i="22"/>
  <c r="Z71" i="22"/>
  <c r="Y71" i="22"/>
  <c r="X71" i="22"/>
  <c r="W71" i="22"/>
  <c r="S71" i="22"/>
  <c r="R71" i="22"/>
  <c r="Q71" i="22"/>
  <c r="AG70" i="22"/>
  <c r="AF70" i="22"/>
  <c r="AE70" i="22"/>
  <c r="AD70" i="22"/>
  <c r="AC70" i="22"/>
  <c r="AB70" i="22"/>
  <c r="AA70" i="22"/>
  <c r="Z70" i="22"/>
  <c r="Y70" i="22"/>
  <c r="X70" i="22"/>
  <c r="W70" i="22"/>
  <c r="S70" i="22"/>
  <c r="R70" i="22"/>
  <c r="Q70" i="22"/>
  <c r="AG69" i="22"/>
  <c r="AF69" i="22"/>
  <c r="AE69" i="22"/>
  <c r="AD69" i="22"/>
  <c r="AC69" i="22"/>
  <c r="AB69" i="22"/>
  <c r="AA69" i="22"/>
  <c r="Z69" i="22"/>
  <c r="Y69" i="22"/>
  <c r="X69" i="22"/>
  <c r="W69" i="22"/>
  <c r="S69" i="22"/>
  <c r="R69" i="22"/>
  <c r="Q69" i="22"/>
  <c r="AG68" i="22"/>
  <c r="AF68" i="22"/>
  <c r="AE68" i="22"/>
  <c r="AD68" i="22"/>
  <c r="AC68" i="22"/>
  <c r="AB68" i="22"/>
  <c r="AA68" i="22"/>
  <c r="Z68" i="22"/>
  <c r="Y68" i="22"/>
  <c r="X68" i="22"/>
  <c r="W68" i="22"/>
  <c r="S68" i="22"/>
  <c r="R68" i="22"/>
  <c r="Q68" i="22"/>
  <c r="AG67" i="22"/>
  <c r="AF67" i="22"/>
  <c r="AE67" i="22"/>
  <c r="AD67" i="22"/>
  <c r="AC67" i="22"/>
  <c r="AB67" i="22"/>
  <c r="AA67" i="22"/>
  <c r="Z67" i="22"/>
  <c r="Y67" i="22"/>
  <c r="X67" i="22"/>
  <c r="W67" i="22"/>
  <c r="S67" i="22"/>
  <c r="R67" i="22"/>
  <c r="Q67" i="22"/>
  <c r="AG66" i="22"/>
  <c r="AF66" i="22"/>
  <c r="AE66" i="22"/>
  <c r="AD66" i="22"/>
  <c r="AC66" i="22"/>
  <c r="AB66" i="22"/>
  <c r="AA66" i="22"/>
  <c r="Z66" i="22"/>
  <c r="Y66" i="22"/>
  <c r="X66" i="22"/>
  <c r="W66" i="22"/>
  <c r="S66" i="22"/>
  <c r="R66" i="22"/>
  <c r="Q66" i="22"/>
  <c r="AG65" i="22"/>
  <c r="AF65" i="22"/>
  <c r="AE65" i="22"/>
  <c r="AD65" i="22"/>
  <c r="AC65" i="22"/>
  <c r="AB65" i="22"/>
  <c r="AA65" i="22"/>
  <c r="Z65" i="22"/>
  <c r="Y65" i="22"/>
  <c r="X65" i="22"/>
  <c r="W65" i="22"/>
  <c r="S65" i="22"/>
  <c r="R65" i="22"/>
  <c r="Q65" i="22"/>
  <c r="AG64" i="22"/>
  <c r="AF64" i="22"/>
  <c r="AE64" i="22"/>
  <c r="AD64" i="22"/>
  <c r="AC64" i="22"/>
  <c r="AB64" i="22"/>
  <c r="AA64" i="22"/>
  <c r="Z64" i="22"/>
  <c r="Y64" i="22"/>
  <c r="X64" i="22"/>
  <c r="W64" i="22"/>
  <c r="S64" i="22"/>
  <c r="R64" i="22"/>
  <c r="Q64" i="22"/>
  <c r="AG63" i="22"/>
  <c r="AF63" i="22"/>
  <c r="AE63" i="22"/>
  <c r="AD63" i="22"/>
  <c r="AC63" i="22"/>
  <c r="AB63" i="22"/>
  <c r="AA63" i="22"/>
  <c r="Z63" i="22"/>
  <c r="Y63" i="22"/>
  <c r="X63" i="22"/>
  <c r="W63" i="22"/>
  <c r="S63" i="22"/>
  <c r="R63" i="22"/>
  <c r="Q63" i="22"/>
  <c r="AG62" i="22"/>
  <c r="AF62" i="22"/>
  <c r="AE62" i="22"/>
  <c r="AD62" i="22"/>
  <c r="AC62" i="22"/>
  <c r="AB62" i="22"/>
  <c r="AA62" i="22"/>
  <c r="Z62" i="22"/>
  <c r="Y62" i="22"/>
  <c r="X62" i="22"/>
  <c r="W62" i="22"/>
  <c r="S62" i="22"/>
  <c r="R62" i="22"/>
  <c r="Q62" i="22"/>
  <c r="AG61" i="22"/>
  <c r="AF61" i="22"/>
  <c r="AE61" i="22"/>
  <c r="AD61" i="22"/>
  <c r="AC61" i="22"/>
  <c r="AB61" i="22"/>
  <c r="AA61" i="22"/>
  <c r="Z61" i="22"/>
  <c r="Y61" i="22"/>
  <c r="X61" i="22"/>
  <c r="W61" i="22"/>
  <c r="S61" i="22"/>
  <c r="R61" i="22"/>
  <c r="Q61" i="22"/>
  <c r="AG60" i="22"/>
  <c r="AF60" i="22"/>
  <c r="AE60" i="22"/>
  <c r="AD60" i="22"/>
  <c r="AC60" i="22"/>
  <c r="AB60" i="22"/>
  <c r="AA60" i="22"/>
  <c r="Z60" i="22"/>
  <c r="Y60" i="22"/>
  <c r="X60" i="22"/>
  <c r="W60" i="22"/>
  <c r="S60" i="22"/>
  <c r="R60" i="22"/>
  <c r="Q60" i="22"/>
  <c r="AG57" i="22"/>
  <c r="AF57" i="22"/>
  <c r="AE57" i="22"/>
  <c r="AD57" i="22"/>
  <c r="AC57" i="22"/>
  <c r="AB57" i="22"/>
  <c r="AA57" i="22"/>
  <c r="Z57" i="22"/>
  <c r="Y57" i="22"/>
  <c r="X57" i="22"/>
  <c r="W57" i="22"/>
  <c r="S57" i="22"/>
  <c r="R57" i="22"/>
  <c r="Q57" i="22"/>
  <c r="AG56" i="22"/>
  <c r="AF56" i="22"/>
  <c r="AE56" i="22"/>
  <c r="AD56" i="22"/>
  <c r="AC56" i="22"/>
  <c r="AB56" i="22"/>
  <c r="AA56" i="22"/>
  <c r="Z56" i="22"/>
  <c r="Y56" i="22"/>
  <c r="X56" i="22"/>
  <c r="W56" i="22"/>
  <c r="S56" i="22"/>
  <c r="R56" i="22"/>
  <c r="Q56" i="22"/>
  <c r="AG55" i="22"/>
  <c r="AF55" i="22"/>
  <c r="AE55" i="22"/>
  <c r="AD55" i="22"/>
  <c r="AC55" i="22"/>
  <c r="AB55" i="22"/>
  <c r="AA55" i="22"/>
  <c r="Z55" i="22"/>
  <c r="Y55" i="22"/>
  <c r="X55" i="22"/>
  <c r="S55" i="22"/>
  <c r="R55" i="22"/>
  <c r="Q55" i="22"/>
  <c r="AG54" i="22"/>
  <c r="AF54" i="22"/>
  <c r="AE54" i="22"/>
  <c r="AD54" i="22"/>
  <c r="AC54" i="22"/>
  <c r="AB54" i="22"/>
  <c r="AA54" i="22"/>
  <c r="Z54" i="22"/>
  <c r="Y54" i="22"/>
  <c r="X54" i="22"/>
  <c r="W54" i="22"/>
  <c r="S54" i="22"/>
  <c r="R54" i="22"/>
  <c r="Q54" i="22"/>
  <c r="AG53" i="22"/>
  <c r="AF53" i="22"/>
  <c r="AE53" i="22"/>
  <c r="AD53" i="22"/>
  <c r="AC53" i="22"/>
  <c r="AB53" i="22"/>
  <c r="AA53" i="22"/>
  <c r="Z53" i="22"/>
  <c r="Y53" i="22"/>
  <c r="X53" i="22"/>
  <c r="W53" i="22"/>
  <c r="S53" i="22"/>
  <c r="R53" i="22"/>
  <c r="Q53" i="22"/>
  <c r="AG52" i="22"/>
  <c r="AF52" i="22"/>
  <c r="AE52" i="22"/>
  <c r="AD52" i="22"/>
  <c r="AC52" i="22"/>
  <c r="AB52" i="22"/>
  <c r="AA52" i="22"/>
  <c r="Z52" i="22"/>
  <c r="Y52" i="22"/>
  <c r="X52" i="22"/>
  <c r="W52" i="22"/>
  <c r="S52" i="22"/>
  <c r="R52" i="22"/>
  <c r="Q52" i="22"/>
  <c r="AG51" i="22"/>
  <c r="AF51" i="22"/>
  <c r="AE51" i="22"/>
  <c r="AD51" i="22"/>
  <c r="AC51" i="22"/>
  <c r="AB51" i="22"/>
  <c r="AA51" i="22"/>
  <c r="Z51" i="22"/>
  <c r="Y51" i="22"/>
  <c r="X51" i="22"/>
  <c r="W51" i="22"/>
  <c r="S51" i="22"/>
  <c r="R51" i="22"/>
  <c r="Q51" i="22"/>
  <c r="AG50" i="22"/>
  <c r="AF50" i="22"/>
  <c r="AE50" i="22"/>
  <c r="AD50" i="22"/>
  <c r="AC50" i="22"/>
  <c r="AB50" i="22"/>
  <c r="AA50" i="22"/>
  <c r="Z50" i="22"/>
  <c r="Y50" i="22"/>
  <c r="X50" i="22"/>
  <c r="W50" i="22"/>
  <c r="S50" i="22"/>
  <c r="R50" i="22"/>
  <c r="Q50" i="22"/>
  <c r="AG49" i="22"/>
  <c r="AF49" i="22"/>
  <c r="AE49" i="22"/>
  <c r="AD49" i="22"/>
  <c r="AC49" i="22"/>
  <c r="AB49" i="22"/>
  <c r="AA49" i="22"/>
  <c r="Z49" i="22"/>
  <c r="Y49" i="22"/>
  <c r="X49" i="22"/>
  <c r="W49" i="22"/>
  <c r="S49" i="22"/>
  <c r="R49" i="22"/>
  <c r="Q49" i="22"/>
  <c r="AG48" i="22"/>
  <c r="AF48" i="22"/>
  <c r="AE48" i="22"/>
  <c r="AD48" i="22"/>
  <c r="AC48" i="22"/>
  <c r="AB48" i="22"/>
  <c r="AA48" i="22"/>
  <c r="Z48" i="22"/>
  <c r="Y48" i="22"/>
  <c r="X48" i="22"/>
  <c r="W48" i="22"/>
  <c r="S48" i="22"/>
  <c r="R48" i="22"/>
  <c r="Q48" i="22"/>
  <c r="AG47" i="22"/>
  <c r="AF47" i="22"/>
  <c r="AE47" i="22"/>
  <c r="AD47" i="22"/>
  <c r="AC47" i="22"/>
  <c r="AB47" i="22"/>
  <c r="AA47" i="22"/>
  <c r="Z47" i="22"/>
  <c r="Y47" i="22"/>
  <c r="X47" i="22"/>
  <c r="W47" i="22"/>
  <c r="S47" i="22"/>
  <c r="R47" i="22"/>
  <c r="Q47" i="22"/>
  <c r="AG46" i="22"/>
  <c r="AF46" i="22"/>
  <c r="AE46" i="22"/>
  <c r="AD46" i="22"/>
  <c r="AC46" i="22"/>
  <c r="AB46" i="22"/>
  <c r="AA46" i="22"/>
  <c r="Z46" i="22"/>
  <c r="Y46" i="22"/>
  <c r="X46" i="22"/>
  <c r="W46" i="22"/>
  <c r="S46" i="22"/>
  <c r="R46" i="22"/>
  <c r="Q46" i="22"/>
  <c r="AG45" i="22"/>
  <c r="AF45" i="22"/>
  <c r="AE45" i="22"/>
  <c r="AD45" i="22"/>
  <c r="AC45" i="22"/>
  <c r="AB45" i="22"/>
  <c r="AA45" i="22"/>
  <c r="Z45" i="22"/>
  <c r="Y45" i="22"/>
  <c r="X45" i="22"/>
  <c r="W45" i="22"/>
  <c r="S45" i="22"/>
  <c r="R45" i="22"/>
  <c r="Q45" i="22"/>
  <c r="AG44" i="22"/>
  <c r="AF44" i="22"/>
  <c r="AE44" i="22"/>
  <c r="AD44" i="22"/>
  <c r="AC44" i="22"/>
  <c r="AB44" i="22"/>
  <c r="AA44" i="22"/>
  <c r="Z44" i="22"/>
  <c r="Y44" i="22"/>
  <c r="X44" i="22"/>
  <c r="W44" i="22"/>
  <c r="S44" i="22"/>
  <c r="R44" i="22"/>
  <c r="Q44" i="22"/>
  <c r="AG43" i="22"/>
  <c r="AF43" i="22"/>
  <c r="AE43" i="22"/>
  <c r="AD43" i="22"/>
  <c r="AC43" i="22"/>
  <c r="AB43" i="22"/>
  <c r="AA43" i="22"/>
  <c r="Z43" i="22"/>
  <c r="Y43" i="22"/>
  <c r="X43" i="22"/>
  <c r="W43" i="22"/>
  <c r="S43" i="22"/>
  <c r="R43" i="22"/>
  <c r="Q43" i="22"/>
  <c r="AG42" i="22"/>
  <c r="AF42" i="22"/>
  <c r="AE42" i="22"/>
  <c r="AD42" i="22"/>
  <c r="AC42" i="22"/>
  <c r="AB42" i="22"/>
  <c r="AA42" i="22"/>
  <c r="Z42" i="22"/>
  <c r="Y42" i="22"/>
  <c r="X42" i="22"/>
  <c r="W42" i="22"/>
  <c r="S42" i="22"/>
  <c r="R42" i="22"/>
  <c r="Q42" i="22"/>
  <c r="AG41" i="22"/>
  <c r="AF41" i="22"/>
  <c r="AE41" i="22"/>
  <c r="AD41" i="22"/>
  <c r="AC41" i="22"/>
  <c r="AB41" i="22"/>
  <c r="AA41" i="22"/>
  <c r="Z41" i="22"/>
  <c r="Y41" i="22"/>
  <c r="X41" i="22"/>
  <c r="W41" i="22"/>
  <c r="S41" i="22"/>
  <c r="R41" i="22"/>
  <c r="Q41" i="22"/>
  <c r="AG40" i="22"/>
  <c r="AF40" i="22"/>
  <c r="AE40" i="22"/>
  <c r="AD40" i="22"/>
  <c r="AC40" i="22"/>
  <c r="AB40" i="22"/>
  <c r="AA40" i="22"/>
  <c r="Z40" i="22"/>
  <c r="Y40" i="22"/>
  <c r="X40" i="22"/>
  <c r="S40" i="22"/>
  <c r="R40" i="22"/>
  <c r="Q40" i="22"/>
  <c r="AG39" i="22"/>
  <c r="AF39" i="22"/>
  <c r="AE39" i="22"/>
  <c r="AD39" i="22"/>
  <c r="AC39" i="22"/>
  <c r="AB39" i="22"/>
  <c r="AA39" i="22"/>
  <c r="Z39" i="22"/>
  <c r="Y39" i="22"/>
  <c r="X39" i="22"/>
  <c r="W39" i="22"/>
  <c r="S39" i="22"/>
  <c r="R39" i="22"/>
  <c r="Q39" i="22"/>
  <c r="AG38" i="22"/>
  <c r="AF38" i="22"/>
  <c r="AE38" i="22"/>
  <c r="AD38" i="22"/>
  <c r="AC38" i="22"/>
  <c r="AB38" i="22"/>
  <c r="AA38" i="22"/>
  <c r="Z38" i="22"/>
  <c r="Y38" i="22"/>
  <c r="X38" i="22"/>
  <c r="W38" i="22"/>
  <c r="S38" i="22"/>
  <c r="R38" i="22"/>
  <c r="Q38" i="22"/>
  <c r="AG37" i="22"/>
  <c r="AF37" i="22"/>
  <c r="AE37" i="22"/>
  <c r="AD37" i="22"/>
  <c r="AC37" i="22"/>
  <c r="AB37" i="22"/>
  <c r="AA37" i="22"/>
  <c r="Z37" i="22"/>
  <c r="Y37" i="22"/>
  <c r="X37" i="22"/>
  <c r="W37" i="22"/>
  <c r="S37" i="22"/>
  <c r="R37" i="22"/>
  <c r="Q37" i="22"/>
  <c r="AG36" i="22"/>
  <c r="AF36" i="22"/>
  <c r="AE36" i="22"/>
  <c r="AD36" i="22"/>
  <c r="AC36" i="22"/>
  <c r="AB36" i="22"/>
  <c r="AA36" i="22"/>
  <c r="Z36" i="22"/>
  <c r="Y36" i="22"/>
  <c r="X36" i="22"/>
  <c r="W36" i="22"/>
  <c r="S36" i="22"/>
  <c r="R36" i="22"/>
  <c r="Q36" i="22"/>
  <c r="AG35" i="22"/>
  <c r="AF35" i="22"/>
  <c r="AE35" i="22"/>
  <c r="AD35" i="22"/>
  <c r="AC35" i="22"/>
  <c r="AB35" i="22"/>
  <c r="AA35" i="22"/>
  <c r="Z35" i="22"/>
  <c r="Y35" i="22"/>
  <c r="X35" i="22"/>
  <c r="W35" i="22"/>
  <c r="S35" i="22"/>
  <c r="R35" i="22"/>
  <c r="Q35" i="22"/>
  <c r="AG34" i="22"/>
  <c r="AF34" i="22"/>
  <c r="AE34" i="22"/>
  <c r="AD34" i="22"/>
  <c r="AC34" i="22"/>
  <c r="AB34" i="22"/>
  <c r="AA34" i="22"/>
  <c r="Z34" i="22"/>
  <c r="Y34" i="22"/>
  <c r="X34" i="22"/>
  <c r="W34" i="22"/>
  <c r="S34" i="22"/>
  <c r="R34" i="22"/>
  <c r="Q34" i="22"/>
  <c r="AG33" i="22"/>
  <c r="AF33" i="22"/>
  <c r="AE33" i="22"/>
  <c r="AD33" i="22"/>
  <c r="AC33" i="22"/>
  <c r="AB33" i="22"/>
  <c r="AA33" i="22"/>
  <c r="Z33" i="22"/>
  <c r="Y33" i="22"/>
  <c r="X33" i="22"/>
  <c r="W33" i="22"/>
  <c r="S33" i="22"/>
  <c r="R33" i="22"/>
  <c r="Q33" i="22"/>
  <c r="AG32" i="22"/>
  <c r="AF32" i="22"/>
  <c r="AE32" i="22"/>
  <c r="AD32" i="22"/>
  <c r="AC32" i="22"/>
  <c r="AB32" i="22"/>
  <c r="AA32" i="22"/>
  <c r="Z32" i="22"/>
  <c r="Y32" i="22"/>
  <c r="X32" i="22"/>
  <c r="W32" i="22"/>
  <c r="S32" i="22"/>
  <c r="R32" i="22"/>
  <c r="Q32" i="22"/>
  <c r="AG31" i="22"/>
  <c r="AF31" i="22"/>
  <c r="AE31" i="22"/>
  <c r="AD31" i="22"/>
  <c r="AC31" i="22"/>
  <c r="AB31" i="22"/>
  <c r="AA31" i="22"/>
  <c r="Z31" i="22"/>
  <c r="Y31" i="22"/>
  <c r="X31" i="22"/>
  <c r="W31" i="22"/>
  <c r="S31" i="22"/>
  <c r="R31" i="22"/>
  <c r="Q31" i="22"/>
  <c r="AG30" i="22"/>
  <c r="AF30" i="22"/>
  <c r="AE30" i="22"/>
  <c r="AD30" i="22"/>
  <c r="AC30" i="22"/>
  <c r="AB30" i="22"/>
  <c r="AA30" i="22"/>
  <c r="Z30" i="22"/>
  <c r="Y30" i="22"/>
  <c r="X30" i="22"/>
  <c r="W30" i="22"/>
  <c r="S30" i="22"/>
  <c r="R30" i="22"/>
  <c r="Q30" i="22"/>
  <c r="AG29" i="22"/>
  <c r="AF29" i="22"/>
  <c r="AE29" i="22"/>
  <c r="AD29" i="22"/>
  <c r="AC29" i="22"/>
  <c r="AB29" i="22"/>
  <c r="AA29" i="22"/>
  <c r="Z29" i="22"/>
  <c r="Y29" i="22"/>
  <c r="X29" i="22"/>
  <c r="W29" i="22"/>
  <c r="S29" i="22"/>
  <c r="R29" i="22"/>
  <c r="Q29" i="22"/>
  <c r="AG28" i="22"/>
  <c r="AF28" i="22"/>
  <c r="AE28" i="22"/>
  <c r="AD28" i="22"/>
  <c r="AC28" i="22"/>
  <c r="AB28" i="22"/>
  <c r="AA28" i="22"/>
  <c r="Z28" i="22"/>
  <c r="Y28" i="22"/>
  <c r="X28" i="22"/>
  <c r="W28" i="22"/>
  <c r="S28" i="22"/>
  <c r="R28" i="22"/>
  <c r="Q28" i="22"/>
  <c r="AG27" i="22"/>
  <c r="AF27" i="22"/>
  <c r="AE27" i="22"/>
  <c r="AD27" i="22"/>
  <c r="AC27" i="22"/>
  <c r="AB27" i="22"/>
  <c r="AA27" i="22"/>
  <c r="Z27" i="22"/>
  <c r="Y27" i="22"/>
  <c r="X27" i="22"/>
  <c r="W27" i="22"/>
  <c r="S27" i="22"/>
  <c r="R27" i="22"/>
  <c r="Q27" i="22"/>
  <c r="AG26" i="22"/>
  <c r="AF26" i="22"/>
  <c r="AE26" i="22"/>
  <c r="AD26" i="22"/>
  <c r="AC26" i="22"/>
  <c r="AB26" i="22"/>
  <c r="AA26" i="22"/>
  <c r="Z26" i="22"/>
  <c r="Y26" i="22"/>
  <c r="X26" i="22"/>
  <c r="W26" i="22"/>
  <c r="S26" i="22"/>
  <c r="R26" i="22"/>
  <c r="Q26" i="22"/>
  <c r="AG25" i="22"/>
  <c r="AF25" i="22"/>
  <c r="AE25" i="22"/>
  <c r="AD25" i="22"/>
  <c r="AC25" i="22"/>
  <c r="AB25" i="22"/>
  <c r="AA25" i="22"/>
  <c r="Z25" i="22"/>
  <c r="Y25" i="22"/>
  <c r="X25" i="22"/>
  <c r="W25" i="22"/>
  <c r="S25" i="22"/>
  <c r="R25" i="22"/>
  <c r="Q25" i="22"/>
  <c r="AG24" i="22"/>
  <c r="AF24" i="22"/>
  <c r="AE24" i="22"/>
  <c r="AD24" i="22"/>
  <c r="AC24" i="22"/>
  <c r="AB24" i="22"/>
  <c r="AA24" i="22"/>
  <c r="Z24" i="22"/>
  <c r="Y24" i="22"/>
  <c r="X24" i="22"/>
  <c r="W24" i="22"/>
  <c r="S24" i="22"/>
  <c r="R24" i="22"/>
  <c r="Q24" i="22"/>
  <c r="AG23" i="22"/>
  <c r="AF23" i="22"/>
  <c r="AE23" i="22"/>
  <c r="AD23" i="22"/>
  <c r="AC23" i="22"/>
  <c r="AB23" i="22"/>
  <c r="AA23" i="22"/>
  <c r="Z23" i="22"/>
  <c r="Y23" i="22"/>
  <c r="X23" i="22"/>
  <c r="W23" i="22"/>
  <c r="S23" i="22"/>
  <c r="R23" i="22"/>
  <c r="Q23" i="22"/>
  <c r="AG22" i="22"/>
  <c r="AF22" i="22"/>
  <c r="AE22" i="22"/>
  <c r="AD22" i="22"/>
  <c r="AC22" i="22"/>
  <c r="AB22" i="22"/>
  <c r="AA22" i="22"/>
  <c r="Z22" i="22"/>
  <c r="Y22" i="22"/>
  <c r="X22" i="22"/>
  <c r="W22" i="22"/>
  <c r="S22" i="22"/>
  <c r="R22" i="22"/>
  <c r="Q22" i="22"/>
  <c r="AG21" i="22"/>
  <c r="AF21" i="22"/>
  <c r="AE21" i="22"/>
  <c r="AD21" i="22"/>
  <c r="AC21" i="22"/>
  <c r="AB21" i="22"/>
  <c r="AA21" i="22"/>
  <c r="Z21" i="22"/>
  <c r="Y21" i="22"/>
  <c r="X21" i="22"/>
  <c r="W21" i="22"/>
  <c r="S21" i="22"/>
  <c r="R21" i="22"/>
  <c r="Q21" i="22"/>
  <c r="AG20" i="22"/>
  <c r="AF20" i="22"/>
  <c r="AE20" i="22"/>
  <c r="AD20" i="22"/>
  <c r="AC20" i="22"/>
  <c r="AB20" i="22"/>
  <c r="AA20" i="22"/>
  <c r="Z20" i="22"/>
  <c r="Y20" i="22"/>
  <c r="X20" i="22"/>
  <c r="W20" i="22"/>
  <c r="S20" i="22"/>
  <c r="R20" i="22"/>
  <c r="Q20" i="22"/>
  <c r="AG19" i="22"/>
  <c r="AF19" i="22"/>
  <c r="AE19" i="22"/>
  <c r="AD19" i="22"/>
  <c r="AC19" i="22"/>
  <c r="AB19" i="22"/>
  <c r="AA19" i="22"/>
  <c r="Z19" i="22"/>
  <c r="Y19" i="22"/>
  <c r="X19" i="22"/>
  <c r="W19" i="22"/>
  <c r="S19" i="22"/>
  <c r="R19" i="22"/>
  <c r="Q19" i="22"/>
  <c r="AG18" i="22"/>
  <c r="AF18" i="22"/>
  <c r="AE18" i="22"/>
  <c r="AD18" i="22"/>
  <c r="AC18" i="22"/>
  <c r="AB18" i="22"/>
  <c r="AA18" i="22"/>
  <c r="Z18" i="22"/>
  <c r="Y18" i="22"/>
  <c r="X18" i="22"/>
  <c r="W18" i="22"/>
  <c r="S18" i="22"/>
  <c r="R18" i="22"/>
  <c r="Q18" i="22"/>
  <c r="AG17" i="22"/>
  <c r="AF17" i="22"/>
  <c r="AE17" i="22"/>
  <c r="AD17" i="22"/>
  <c r="AC17" i="22"/>
  <c r="AB17" i="22"/>
  <c r="AA17" i="22"/>
  <c r="Z17" i="22"/>
  <c r="Y17" i="22"/>
  <c r="X17" i="22"/>
  <c r="W17" i="22"/>
  <c r="S17" i="22"/>
  <c r="R17" i="22"/>
  <c r="Q17" i="22"/>
  <c r="AG16" i="22"/>
  <c r="AF16" i="22"/>
  <c r="AE16" i="22"/>
  <c r="AD16" i="22"/>
  <c r="AC16" i="22"/>
  <c r="AB16" i="22"/>
  <c r="AA16" i="22"/>
  <c r="Z16" i="22"/>
  <c r="Y16" i="22"/>
  <c r="X16" i="22"/>
  <c r="W16" i="22"/>
  <c r="S16" i="22"/>
  <c r="R16" i="22"/>
  <c r="Q16" i="22"/>
  <c r="AG15" i="22"/>
  <c r="AF15" i="22"/>
  <c r="AE15" i="22"/>
  <c r="AD15" i="22"/>
  <c r="AC15" i="22"/>
  <c r="AB15" i="22"/>
  <c r="AA15" i="22"/>
  <c r="Z15" i="22"/>
  <c r="Y15" i="22"/>
  <c r="X15" i="22"/>
  <c r="W15" i="22"/>
  <c r="S15" i="22"/>
  <c r="R15" i="22"/>
  <c r="Q15" i="22"/>
  <c r="AG14" i="22"/>
  <c r="AF14" i="22"/>
  <c r="AE14" i="22"/>
  <c r="AD14" i="22"/>
  <c r="AC14" i="22"/>
  <c r="AB14" i="22"/>
  <c r="AA14" i="22"/>
  <c r="Z14" i="22"/>
  <c r="Y14" i="22"/>
  <c r="X14" i="22"/>
  <c r="W14" i="22"/>
  <c r="S14" i="22"/>
  <c r="R14" i="22"/>
  <c r="Q14" i="22"/>
  <c r="AG13" i="22"/>
  <c r="AF13" i="22"/>
  <c r="AE13" i="22"/>
  <c r="AD13" i="22"/>
  <c r="AC13" i="22"/>
  <c r="AB13" i="22"/>
  <c r="AA13" i="22"/>
  <c r="Z13" i="22"/>
  <c r="Y13" i="22"/>
  <c r="X13" i="22"/>
  <c r="W13" i="22"/>
  <c r="S13" i="22"/>
  <c r="R13" i="22"/>
  <c r="Q13" i="22"/>
  <c r="AG12" i="22"/>
  <c r="AF12" i="22"/>
  <c r="AE12" i="22"/>
  <c r="AD12" i="22"/>
  <c r="AC12" i="22"/>
  <c r="AB12" i="22"/>
  <c r="AA12" i="22"/>
  <c r="Z12" i="22"/>
  <c r="Y12" i="22"/>
  <c r="X12" i="22"/>
  <c r="W12" i="22"/>
  <c r="S12" i="22"/>
  <c r="R12" i="22"/>
  <c r="Q12" i="22"/>
  <c r="AG11" i="22"/>
  <c r="AF11" i="22"/>
  <c r="AE11" i="22"/>
  <c r="AD11" i="22"/>
  <c r="AC11" i="22"/>
  <c r="AB11" i="22"/>
  <c r="AA11" i="22"/>
  <c r="Z11" i="22"/>
  <c r="Y11" i="22"/>
  <c r="X11" i="22"/>
  <c r="W11" i="22"/>
  <c r="S11" i="22"/>
  <c r="R11" i="22"/>
  <c r="Q11" i="22"/>
  <c r="AG10" i="22"/>
  <c r="AF10" i="22"/>
  <c r="AE10" i="22"/>
  <c r="AD10" i="22"/>
  <c r="AC10" i="22"/>
  <c r="AB10" i="22"/>
  <c r="AA10" i="22"/>
  <c r="Z10" i="22"/>
  <c r="Y10" i="22"/>
  <c r="X10" i="22"/>
  <c r="W10" i="22"/>
  <c r="S10" i="22"/>
  <c r="R10" i="22"/>
  <c r="Q10" i="22"/>
  <c r="AG9" i="22"/>
  <c r="AF9" i="22"/>
  <c r="AE9" i="22"/>
  <c r="AD9" i="22"/>
  <c r="AC9" i="22"/>
  <c r="AB9" i="22"/>
  <c r="AA9" i="22"/>
  <c r="Z9" i="22"/>
  <c r="Y9" i="22"/>
  <c r="X9" i="22"/>
  <c r="W9" i="22"/>
  <c r="S9" i="22"/>
  <c r="R9" i="22"/>
  <c r="Q9" i="22"/>
  <c r="AG7" i="22"/>
  <c r="AF7" i="22"/>
  <c r="AE7" i="22"/>
  <c r="AD7" i="22"/>
  <c r="AC7" i="22"/>
  <c r="AB7" i="22"/>
  <c r="AA7" i="22"/>
  <c r="Z7" i="22"/>
  <c r="Y7" i="22"/>
  <c r="X7" i="22"/>
  <c r="W7" i="22"/>
  <c r="S7" i="22"/>
  <c r="R7" i="22"/>
  <c r="Q7" i="22"/>
  <c r="AG6" i="22"/>
  <c r="AF6" i="22"/>
  <c r="AE6" i="22"/>
  <c r="AD6" i="22"/>
  <c r="AC6" i="22"/>
  <c r="AB6" i="22"/>
  <c r="AA6" i="22"/>
  <c r="Z6" i="22"/>
  <c r="Y6" i="22"/>
  <c r="X6" i="22"/>
  <c r="W6" i="22"/>
  <c r="S6" i="22"/>
  <c r="R6" i="22"/>
  <c r="Q6" i="22"/>
  <c r="AG5" i="22"/>
  <c r="AF5" i="22"/>
  <c r="AE5" i="22"/>
  <c r="AD5" i="22"/>
  <c r="AC5" i="22"/>
  <c r="AB5" i="22"/>
  <c r="AA5" i="22"/>
  <c r="Z5" i="22"/>
  <c r="Y5" i="22"/>
  <c r="X5" i="22"/>
  <c r="R54" i="2"/>
  <c r="AB4" i="2"/>
  <c r="C10" i="21"/>
  <c r="C9" i="21"/>
  <c r="C8" i="21"/>
  <c r="C7" i="21"/>
  <c r="C6" i="21"/>
  <c r="C5" i="21"/>
  <c r="Q56" i="20"/>
  <c r="P56" i="20"/>
  <c r="O56" i="20"/>
  <c r="M56" i="20"/>
  <c r="L56" i="20"/>
  <c r="C56" i="20"/>
  <c r="Q55" i="20"/>
  <c r="P55" i="20"/>
  <c r="O55" i="20"/>
  <c r="M55" i="20"/>
  <c r="L55" i="20"/>
  <c r="C55" i="20"/>
  <c r="Q54" i="20"/>
  <c r="P54" i="20"/>
  <c r="O54" i="20"/>
  <c r="M54" i="20"/>
  <c r="L54" i="20"/>
  <c r="C54" i="20"/>
  <c r="Q53" i="20"/>
  <c r="P53" i="20"/>
  <c r="O53" i="20"/>
  <c r="M53" i="20"/>
  <c r="L53" i="20"/>
  <c r="C53" i="20"/>
  <c r="Q52" i="20"/>
  <c r="P52" i="20"/>
  <c r="O52" i="20"/>
  <c r="M52" i="20"/>
  <c r="L52" i="20"/>
  <c r="C52" i="20"/>
  <c r="Q51" i="20"/>
  <c r="P51" i="20"/>
  <c r="O51" i="20"/>
  <c r="M51" i="20"/>
  <c r="L51" i="20"/>
  <c r="C51" i="20"/>
  <c r="Q50" i="20"/>
  <c r="P50" i="20"/>
  <c r="O50" i="20"/>
  <c r="M50" i="20"/>
  <c r="L50" i="20"/>
  <c r="C50" i="20"/>
  <c r="Q49" i="20"/>
  <c r="P49" i="20"/>
  <c r="O49" i="20"/>
  <c r="M49" i="20"/>
  <c r="L49" i="20"/>
  <c r="C49" i="20"/>
  <c r="Q48" i="20"/>
  <c r="P48" i="20"/>
  <c r="O48" i="20"/>
  <c r="M48" i="20"/>
  <c r="L48" i="20"/>
  <c r="C48" i="20"/>
  <c r="Q47" i="20"/>
  <c r="P47" i="20"/>
  <c r="O47" i="20"/>
  <c r="M47" i="20"/>
  <c r="L47" i="20"/>
  <c r="C47" i="20"/>
  <c r="Q46" i="20"/>
  <c r="P46" i="20"/>
  <c r="O46" i="20"/>
  <c r="M46" i="20"/>
  <c r="L46" i="20"/>
  <c r="C46" i="20"/>
  <c r="Q45" i="20"/>
  <c r="P45" i="20"/>
  <c r="O45" i="20"/>
  <c r="M45" i="20"/>
  <c r="L45" i="20"/>
  <c r="C45" i="20"/>
  <c r="Q44" i="20"/>
  <c r="P44" i="20"/>
  <c r="O44" i="20"/>
  <c r="M44" i="20"/>
  <c r="L44" i="20"/>
  <c r="C44" i="20"/>
  <c r="Q43" i="20"/>
  <c r="P43" i="20"/>
  <c r="O43" i="20"/>
  <c r="M43" i="20"/>
  <c r="L43" i="20"/>
  <c r="C43" i="20"/>
  <c r="Q42" i="20"/>
  <c r="P42" i="20"/>
  <c r="O42" i="20"/>
  <c r="M42" i="20"/>
  <c r="L42" i="20"/>
  <c r="C42" i="20"/>
  <c r="Q41" i="20"/>
  <c r="P41" i="20"/>
  <c r="O41" i="20"/>
  <c r="M41" i="20"/>
  <c r="L41" i="20"/>
  <c r="C41" i="20"/>
  <c r="Q39" i="20"/>
  <c r="P39" i="20"/>
  <c r="O39" i="20"/>
  <c r="M39" i="20"/>
  <c r="L39" i="20"/>
  <c r="C39" i="20"/>
  <c r="Q38" i="20"/>
  <c r="P38" i="20"/>
  <c r="O38" i="20"/>
  <c r="M38" i="20"/>
  <c r="L38" i="20"/>
  <c r="C38" i="20"/>
  <c r="Q37" i="20"/>
  <c r="P37" i="20"/>
  <c r="O37" i="20"/>
  <c r="M37" i="20"/>
  <c r="L37" i="20"/>
  <c r="C37" i="20"/>
  <c r="Q36" i="20"/>
  <c r="P36" i="20"/>
  <c r="O36" i="20"/>
  <c r="M36" i="20"/>
  <c r="L36" i="20"/>
  <c r="C36" i="20"/>
  <c r="Q35" i="20"/>
  <c r="P35" i="20"/>
  <c r="O35" i="20"/>
  <c r="M35" i="20"/>
  <c r="L35" i="20"/>
  <c r="C35" i="20"/>
  <c r="Q34" i="20"/>
  <c r="P34" i="20"/>
  <c r="O34" i="20"/>
  <c r="M34" i="20"/>
  <c r="L34" i="20"/>
  <c r="C34" i="20"/>
  <c r="Q33" i="20"/>
  <c r="P33" i="20"/>
  <c r="O33" i="20"/>
  <c r="M33" i="20"/>
  <c r="L33" i="20"/>
  <c r="C33" i="20"/>
  <c r="Q32" i="20"/>
  <c r="P32" i="20"/>
  <c r="O32" i="20"/>
  <c r="M32" i="20"/>
  <c r="L32" i="20"/>
  <c r="C32" i="20"/>
  <c r="Q31" i="20"/>
  <c r="P31" i="20"/>
  <c r="O31" i="20"/>
  <c r="M31" i="20"/>
  <c r="L31" i="20"/>
  <c r="C31" i="20"/>
  <c r="Q30" i="20"/>
  <c r="P30" i="20"/>
  <c r="O30" i="20"/>
  <c r="M30" i="20"/>
  <c r="L30" i="20"/>
  <c r="C30" i="20"/>
  <c r="Q29" i="20"/>
  <c r="P29" i="20"/>
  <c r="O29" i="20"/>
  <c r="M29" i="20"/>
  <c r="L29" i="20"/>
  <c r="C29" i="20"/>
  <c r="Q28" i="20"/>
  <c r="P28" i="20"/>
  <c r="O28" i="20"/>
  <c r="M28" i="20"/>
  <c r="L28" i="20"/>
  <c r="C28" i="20"/>
  <c r="Q27" i="20"/>
  <c r="P27" i="20"/>
  <c r="O27" i="20"/>
  <c r="M27" i="20"/>
  <c r="L27" i="20"/>
  <c r="C27" i="20"/>
  <c r="Q26" i="20"/>
  <c r="P26" i="20"/>
  <c r="O26" i="20"/>
  <c r="M26" i="20"/>
  <c r="L26" i="20"/>
  <c r="C26" i="20"/>
  <c r="Q25" i="20"/>
  <c r="P25" i="20"/>
  <c r="O25" i="20"/>
  <c r="M25" i="20"/>
  <c r="L25" i="20"/>
  <c r="C25" i="20"/>
  <c r="Q24" i="20"/>
  <c r="P24" i="20"/>
  <c r="O24" i="20"/>
  <c r="M24" i="20"/>
  <c r="L24" i="20"/>
  <c r="C24" i="20"/>
  <c r="Q23" i="20"/>
  <c r="P23" i="20"/>
  <c r="O23" i="20"/>
  <c r="M23" i="20"/>
  <c r="L23" i="20"/>
  <c r="C23" i="20"/>
  <c r="Q22" i="20"/>
  <c r="P22" i="20"/>
  <c r="O22" i="20"/>
  <c r="M22" i="20"/>
  <c r="L22" i="20"/>
  <c r="C22" i="20"/>
  <c r="Q21" i="20"/>
  <c r="P21" i="20"/>
  <c r="O21" i="20"/>
  <c r="M21" i="20"/>
  <c r="L21" i="20"/>
  <c r="C21" i="20"/>
  <c r="Q20" i="20"/>
  <c r="P20" i="20"/>
  <c r="O20" i="20"/>
  <c r="M20" i="20"/>
  <c r="L20" i="20"/>
  <c r="C20" i="20"/>
  <c r="Q19" i="20"/>
  <c r="P19" i="20"/>
  <c r="O19" i="20"/>
  <c r="M19" i="20"/>
  <c r="L19" i="20"/>
  <c r="C19" i="20"/>
  <c r="Q18" i="20"/>
  <c r="P18" i="20"/>
  <c r="O18" i="20"/>
  <c r="M18" i="20"/>
  <c r="L18" i="20"/>
  <c r="C18" i="20"/>
  <c r="Q16" i="20"/>
  <c r="P16" i="20"/>
  <c r="O16" i="20"/>
  <c r="M16" i="20"/>
  <c r="L16" i="20"/>
  <c r="C16" i="20"/>
  <c r="Q15" i="20"/>
  <c r="P15" i="20"/>
  <c r="O15" i="20"/>
  <c r="M15" i="20"/>
  <c r="L15" i="20"/>
  <c r="C15" i="20"/>
  <c r="Q14" i="20"/>
  <c r="P14" i="20"/>
  <c r="O14" i="20"/>
  <c r="M14" i="20"/>
  <c r="L14" i="20"/>
  <c r="C14" i="20"/>
  <c r="Q13" i="20"/>
  <c r="P13" i="20"/>
  <c r="O13" i="20"/>
  <c r="M13" i="20"/>
  <c r="L13" i="20"/>
  <c r="C13" i="20"/>
  <c r="Q12" i="20"/>
  <c r="P12" i="20"/>
  <c r="O12" i="20"/>
  <c r="M12" i="20"/>
  <c r="L12" i="20"/>
  <c r="C12" i="20"/>
  <c r="Q11" i="20"/>
  <c r="P11" i="20"/>
  <c r="O11" i="20"/>
  <c r="M11" i="20"/>
  <c r="L11" i="20"/>
  <c r="C11" i="20"/>
  <c r="Q10" i="20"/>
  <c r="P10" i="20"/>
  <c r="O10" i="20"/>
  <c r="M10" i="20"/>
  <c r="L10" i="20"/>
  <c r="C10" i="20"/>
  <c r="Q9" i="20"/>
  <c r="P9" i="20"/>
  <c r="O9" i="20"/>
  <c r="M9" i="20"/>
  <c r="L9" i="20"/>
  <c r="C9" i="20"/>
  <c r="Q8" i="20"/>
  <c r="P8" i="20"/>
  <c r="O8" i="20"/>
  <c r="M8" i="20"/>
  <c r="L8" i="20"/>
  <c r="C8" i="20"/>
  <c r="Q7" i="20"/>
  <c r="P7" i="20"/>
  <c r="O7" i="20"/>
  <c r="M7" i="20"/>
  <c r="L7" i="20"/>
  <c r="C7" i="20"/>
  <c r="Q6" i="20"/>
  <c r="P6" i="20"/>
  <c r="O6" i="20"/>
  <c r="L6" i="20"/>
  <c r="C6" i="20"/>
  <c r="Q5" i="20"/>
  <c r="P5" i="20"/>
  <c r="O5" i="20"/>
  <c r="L5" i="20"/>
  <c r="C5" i="20"/>
  <c r="AE56" i="19"/>
  <c r="T53" i="2" s="1"/>
  <c r="AE55" i="19"/>
  <c r="T52" i="2" s="1"/>
  <c r="AE54" i="19"/>
  <c r="T51" i="2" s="1"/>
  <c r="AE53" i="19"/>
  <c r="T50" i="2" s="1"/>
  <c r="AE52" i="19"/>
  <c r="T49" i="2" s="1"/>
  <c r="AE51" i="19"/>
  <c r="T48" i="2" s="1"/>
  <c r="AE50" i="19"/>
  <c r="T47" i="2" s="1"/>
  <c r="AE49" i="19"/>
  <c r="T46" i="2" s="1"/>
  <c r="AE48" i="19"/>
  <c r="T45" i="2" s="1"/>
  <c r="AE47" i="19"/>
  <c r="T44" i="2" s="1"/>
  <c r="AE46" i="19"/>
  <c r="T43" i="2" s="1"/>
  <c r="AE45" i="19"/>
  <c r="T42" i="2" s="1"/>
  <c r="AE44" i="19"/>
  <c r="T41" i="2" s="1"/>
  <c r="AE43" i="19"/>
  <c r="T40" i="2" s="1"/>
  <c r="AE42" i="19"/>
  <c r="T39" i="2" s="1"/>
  <c r="AE41" i="19"/>
  <c r="T38" i="2" s="1"/>
  <c r="AE39" i="19"/>
  <c r="T36" i="2" s="1"/>
  <c r="AE38" i="19"/>
  <c r="T35" i="2" s="1"/>
  <c r="AE37" i="19"/>
  <c r="T34" i="2" s="1"/>
  <c r="AE36" i="19"/>
  <c r="T33" i="2" s="1"/>
  <c r="AE35" i="19"/>
  <c r="T32" i="2" s="1"/>
  <c r="AE34" i="19"/>
  <c r="T31" i="2" s="1"/>
  <c r="AE33" i="19"/>
  <c r="T30" i="2" s="1"/>
  <c r="AE32" i="19"/>
  <c r="T29" i="2" s="1"/>
  <c r="AE31" i="19"/>
  <c r="T28" i="2" s="1"/>
  <c r="AE30" i="19"/>
  <c r="T27" i="2" s="1"/>
  <c r="AE29" i="19"/>
  <c r="T26" i="2" s="1"/>
  <c r="AE28" i="19"/>
  <c r="T25" i="2" s="1"/>
  <c r="AE27" i="19"/>
  <c r="T24" i="2" s="1"/>
  <c r="AE26" i="19"/>
  <c r="T23" i="2" s="1"/>
  <c r="AE25" i="19"/>
  <c r="T22" i="2" s="1"/>
  <c r="AE24" i="19"/>
  <c r="T21" i="2" s="1"/>
  <c r="AE23" i="19"/>
  <c r="T20" i="2" s="1"/>
  <c r="AE22" i="19"/>
  <c r="T19" i="2" s="1"/>
  <c r="AE21" i="19"/>
  <c r="T18" i="2" s="1"/>
  <c r="AE20" i="19"/>
  <c r="T17" i="2" s="1"/>
  <c r="AE19" i="19"/>
  <c r="T16" i="2" s="1"/>
  <c r="AE18" i="19"/>
  <c r="T15" i="2" s="1"/>
  <c r="AE16" i="19"/>
  <c r="T13" i="2" s="1"/>
  <c r="AE15" i="19"/>
  <c r="T12" i="2" s="1"/>
  <c r="AE14" i="19"/>
  <c r="T11" i="2" s="1"/>
  <c r="AE13" i="19"/>
  <c r="T10" i="2" s="1"/>
  <c r="AE12" i="19"/>
  <c r="T9" i="2" s="1"/>
  <c r="AE11" i="19"/>
  <c r="T8" i="2" s="1"/>
  <c r="AE10" i="19"/>
  <c r="T7" i="2" s="1"/>
  <c r="AE9" i="19"/>
  <c r="T6" i="2" s="1"/>
  <c r="AE8" i="19"/>
  <c r="T5" i="2" s="1"/>
  <c r="AE7" i="19"/>
  <c r="T4" i="2" s="1"/>
  <c r="AE6" i="19"/>
  <c r="T3" i="2" s="1"/>
  <c r="AE5" i="19"/>
  <c r="T2" i="2" s="1"/>
  <c r="T54" i="2" s="1"/>
  <c r="AE56" i="18"/>
  <c r="S53" i="2" s="1"/>
  <c r="U53" i="2" s="1"/>
  <c r="AE55" i="18"/>
  <c r="S52" i="2" s="1"/>
  <c r="U52" i="2" s="1"/>
  <c r="AE54" i="18"/>
  <c r="S51" i="2" s="1"/>
  <c r="U51" i="2" s="1"/>
  <c r="AE53" i="18"/>
  <c r="S50" i="2" s="1"/>
  <c r="U50" i="2" s="1"/>
  <c r="AE52" i="18"/>
  <c r="S49" i="2" s="1"/>
  <c r="U49" i="2" s="1"/>
  <c r="AE51" i="18"/>
  <c r="S48" i="2" s="1"/>
  <c r="U48" i="2" s="1"/>
  <c r="AE50" i="18"/>
  <c r="S47" i="2" s="1"/>
  <c r="U47" i="2" s="1"/>
  <c r="AE49" i="18"/>
  <c r="S46" i="2" s="1"/>
  <c r="U46" i="2" s="1"/>
  <c r="AE48" i="18"/>
  <c r="S45" i="2" s="1"/>
  <c r="U45" i="2" s="1"/>
  <c r="AE47" i="18"/>
  <c r="S44" i="2" s="1"/>
  <c r="U44" i="2" s="1"/>
  <c r="AE46" i="18"/>
  <c r="S43" i="2" s="1"/>
  <c r="U43" i="2" s="1"/>
  <c r="AE45" i="18"/>
  <c r="S42" i="2" s="1"/>
  <c r="U42" i="2" s="1"/>
  <c r="AE44" i="18"/>
  <c r="S41" i="2" s="1"/>
  <c r="U41" i="2" s="1"/>
  <c r="AE43" i="18"/>
  <c r="S40" i="2" s="1"/>
  <c r="U40" i="2" s="1"/>
  <c r="AE42" i="18"/>
  <c r="S39" i="2" s="1"/>
  <c r="U39" i="2" s="1"/>
  <c r="AE41" i="18"/>
  <c r="S38" i="2" s="1"/>
  <c r="U38" i="2" s="1"/>
  <c r="AE39" i="18"/>
  <c r="S36" i="2" s="1"/>
  <c r="U36" i="2" s="1"/>
  <c r="AE38" i="18"/>
  <c r="S35" i="2" s="1"/>
  <c r="U35" i="2" s="1"/>
  <c r="AE37" i="18"/>
  <c r="S34" i="2" s="1"/>
  <c r="U34" i="2" s="1"/>
  <c r="AE36" i="18"/>
  <c r="S33" i="2" s="1"/>
  <c r="U33" i="2" s="1"/>
  <c r="AE35" i="18"/>
  <c r="S32" i="2" s="1"/>
  <c r="U32" i="2" s="1"/>
  <c r="AE34" i="18"/>
  <c r="S31" i="2" s="1"/>
  <c r="U31" i="2" s="1"/>
  <c r="AE33" i="18"/>
  <c r="S30" i="2" s="1"/>
  <c r="U30" i="2" s="1"/>
  <c r="AE32" i="18"/>
  <c r="S29" i="2" s="1"/>
  <c r="U29" i="2" s="1"/>
  <c r="AE31" i="18"/>
  <c r="S28" i="2" s="1"/>
  <c r="U28" i="2" s="1"/>
  <c r="AE30" i="18"/>
  <c r="S27" i="2" s="1"/>
  <c r="U27" i="2" s="1"/>
  <c r="AE29" i="18"/>
  <c r="S26" i="2" s="1"/>
  <c r="U26" i="2" s="1"/>
  <c r="AE28" i="18"/>
  <c r="S25" i="2" s="1"/>
  <c r="U25" i="2" s="1"/>
  <c r="AE27" i="18"/>
  <c r="S24" i="2" s="1"/>
  <c r="U24" i="2" s="1"/>
  <c r="AE26" i="18"/>
  <c r="S23" i="2" s="1"/>
  <c r="U23" i="2" s="1"/>
  <c r="AE25" i="18"/>
  <c r="S22" i="2" s="1"/>
  <c r="U22" i="2" s="1"/>
  <c r="AE24" i="18"/>
  <c r="S21" i="2" s="1"/>
  <c r="U21" i="2" s="1"/>
  <c r="AE23" i="18"/>
  <c r="S20" i="2" s="1"/>
  <c r="U20" i="2" s="1"/>
  <c r="AE22" i="18"/>
  <c r="S19" i="2" s="1"/>
  <c r="U19" i="2" s="1"/>
  <c r="AE21" i="18"/>
  <c r="S18" i="2" s="1"/>
  <c r="U18" i="2" s="1"/>
  <c r="AE20" i="18"/>
  <c r="S17" i="2" s="1"/>
  <c r="U17" i="2" s="1"/>
  <c r="AE19" i="18"/>
  <c r="S16" i="2" s="1"/>
  <c r="U16" i="2" s="1"/>
  <c r="AE18" i="18"/>
  <c r="S15" i="2" s="1"/>
  <c r="U15" i="2" s="1"/>
  <c r="AE16" i="18"/>
  <c r="S13" i="2" s="1"/>
  <c r="U13" i="2" s="1"/>
  <c r="AE15" i="18"/>
  <c r="S12" i="2" s="1"/>
  <c r="AE14" i="18"/>
  <c r="S11" i="2" s="1"/>
  <c r="U11" i="2" s="1"/>
  <c r="AE13" i="18"/>
  <c r="S10" i="2" s="1"/>
  <c r="U10" i="2" s="1"/>
  <c r="AE12" i="18"/>
  <c r="S9" i="2" s="1"/>
  <c r="U9" i="2" s="1"/>
  <c r="AE11" i="18"/>
  <c r="S8" i="2" s="1"/>
  <c r="U8" i="2" s="1"/>
  <c r="AE10" i="18"/>
  <c r="S7" i="2" s="1"/>
  <c r="AE9" i="18"/>
  <c r="S6" i="2" s="1"/>
  <c r="AE8" i="18"/>
  <c r="S5" i="2" s="1"/>
  <c r="AE7" i="18"/>
  <c r="S4" i="2" s="1"/>
  <c r="U4" i="2" s="1"/>
  <c r="AE6" i="18"/>
  <c r="S3" i="2" s="1"/>
  <c r="U3" i="2" s="1"/>
  <c r="AE5" i="18"/>
  <c r="S2" i="2" s="1"/>
  <c r="U5" i="2"/>
  <c r="AB2" i="2"/>
  <c r="Q6" i="15"/>
  <c r="M6" i="20" s="1"/>
  <c r="Q5" i="15"/>
  <c r="M5" i="20" s="1"/>
  <c r="Q56" i="14"/>
  <c r="K56" i="20" s="1"/>
  <c r="Q55" i="14"/>
  <c r="K55" i="20" s="1"/>
  <c r="Q54" i="14"/>
  <c r="K54" i="20" s="1"/>
  <c r="Q53" i="14"/>
  <c r="K53" i="20" s="1"/>
  <c r="Q52" i="14"/>
  <c r="K52" i="20" s="1"/>
  <c r="Q51" i="14"/>
  <c r="K51" i="20" s="1"/>
  <c r="Q50" i="14"/>
  <c r="K50" i="20" s="1"/>
  <c r="Q49" i="14"/>
  <c r="K49" i="20" s="1"/>
  <c r="Q48" i="14"/>
  <c r="K48" i="20" s="1"/>
  <c r="Q47" i="14"/>
  <c r="K47" i="20" s="1"/>
  <c r="Q46" i="14"/>
  <c r="K46" i="20" s="1"/>
  <c r="Q45" i="14"/>
  <c r="K45" i="20" s="1"/>
  <c r="Q44" i="14"/>
  <c r="K44" i="20" s="1"/>
  <c r="Q43" i="14"/>
  <c r="K43" i="20" s="1"/>
  <c r="Q42" i="14"/>
  <c r="K42" i="20" s="1"/>
  <c r="Q41" i="14"/>
  <c r="K41" i="20" s="1"/>
  <c r="Q39" i="14"/>
  <c r="K39" i="20" s="1"/>
  <c r="Q38" i="14"/>
  <c r="K38" i="20" s="1"/>
  <c r="Q37" i="14"/>
  <c r="K37" i="20" s="1"/>
  <c r="Q36" i="14"/>
  <c r="K36" i="20" s="1"/>
  <c r="Q35" i="14"/>
  <c r="K35" i="20" s="1"/>
  <c r="Q34" i="14"/>
  <c r="K34" i="20" s="1"/>
  <c r="Q33" i="14"/>
  <c r="K33" i="20" s="1"/>
  <c r="Q32" i="14"/>
  <c r="K32" i="20" s="1"/>
  <c r="Q31" i="14"/>
  <c r="K31" i="20" s="1"/>
  <c r="Q30" i="14"/>
  <c r="K30" i="20" s="1"/>
  <c r="Q29" i="14"/>
  <c r="K29" i="20" s="1"/>
  <c r="Q28" i="14"/>
  <c r="K28" i="20" s="1"/>
  <c r="Q27" i="14"/>
  <c r="K27" i="20" s="1"/>
  <c r="Q26" i="14"/>
  <c r="K26" i="20" s="1"/>
  <c r="Q25" i="14"/>
  <c r="K25" i="20" s="1"/>
  <c r="Q24" i="14"/>
  <c r="K24" i="20" s="1"/>
  <c r="Q23" i="14"/>
  <c r="K23" i="20" s="1"/>
  <c r="Q22" i="14"/>
  <c r="K22" i="20" s="1"/>
  <c r="Q21" i="14"/>
  <c r="K21" i="20" s="1"/>
  <c r="Q20" i="14"/>
  <c r="K20" i="20" s="1"/>
  <c r="Q19" i="14"/>
  <c r="K19" i="20" s="1"/>
  <c r="Q18" i="14"/>
  <c r="K18" i="20" s="1"/>
  <c r="Q16" i="14"/>
  <c r="K16" i="20" s="1"/>
  <c r="Q15" i="14"/>
  <c r="K15" i="20" s="1"/>
  <c r="Q14" i="14"/>
  <c r="Q13" i="14"/>
  <c r="K12" i="20" s="1"/>
  <c r="Q12" i="14"/>
  <c r="Q11" i="14"/>
  <c r="K11" i="20" s="1"/>
  <c r="Q10" i="14"/>
  <c r="K10" i="20" s="1"/>
  <c r="Q9" i="14"/>
  <c r="K9" i="20" s="1"/>
  <c r="Q8" i="14"/>
  <c r="K8" i="20" s="1"/>
  <c r="Q7" i="14"/>
  <c r="K7" i="20" s="1"/>
  <c r="Q6" i="14"/>
  <c r="K6" i="20" s="1"/>
  <c r="Q5" i="14"/>
  <c r="K5" i="20" s="1"/>
  <c r="Q56" i="13"/>
  <c r="J56" i="20" s="1"/>
  <c r="Q55" i="13"/>
  <c r="J55" i="20" s="1"/>
  <c r="Q54" i="13"/>
  <c r="J54" i="20" s="1"/>
  <c r="Q53" i="13"/>
  <c r="J53" i="20" s="1"/>
  <c r="Q52" i="13"/>
  <c r="J52" i="20" s="1"/>
  <c r="Q51" i="13"/>
  <c r="J51" i="20" s="1"/>
  <c r="Q50" i="13"/>
  <c r="J50" i="20" s="1"/>
  <c r="Q49" i="13"/>
  <c r="J49" i="20" s="1"/>
  <c r="Q48" i="13"/>
  <c r="J48" i="20" s="1"/>
  <c r="Q47" i="13"/>
  <c r="J47" i="20" s="1"/>
  <c r="Q46" i="13"/>
  <c r="J46" i="20" s="1"/>
  <c r="Q45" i="13"/>
  <c r="J45" i="20" s="1"/>
  <c r="Q44" i="13"/>
  <c r="J44" i="20" s="1"/>
  <c r="Q43" i="13"/>
  <c r="J43" i="20" s="1"/>
  <c r="Q42" i="13"/>
  <c r="J42" i="20" s="1"/>
  <c r="Q41" i="13"/>
  <c r="J41" i="20" s="1"/>
  <c r="Q39" i="13"/>
  <c r="J39" i="20" s="1"/>
  <c r="Q38" i="13"/>
  <c r="J38" i="20" s="1"/>
  <c r="Q37" i="13"/>
  <c r="J37" i="20" s="1"/>
  <c r="Q36" i="13"/>
  <c r="J36" i="20" s="1"/>
  <c r="Q35" i="13"/>
  <c r="J35" i="20" s="1"/>
  <c r="Q34" i="13"/>
  <c r="J34" i="20" s="1"/>
  <c r="Q33" i="13"/>
  <c r="J33" i="20" s="1"/>
  <c r="Q32" i="13"/>
  <c r="J32" i="20" s="1"/>
  <c r="Q31" i="13"/>
  <c r="J31" i="20" s="1"/>
  <c r="Q30" i="13"/>
  <c r="J30" i="20" s="1"/>
  <c r="Q29" i="13"/>
  <c r="J29" i="20" s="1"/>
  <c r="Q28" i="13"/>
  <c r="J28" i="20" s="1"/>
  <c r="Q27" i="13"/>
  <c r="J27" i="20" s="1"/>
  <c r="Q26" i="13"/>
  <c r="J26" i="20" s="1"/>
  <c r="Q25" i="13"/>
  <c r="J25" i="20" s="1"/>
  <c r="Q24" i="13"/>
  <c r="J24" i="20" s="1"/>
  <c r="Q23" i="13"/>
  <c r="J23" i="20" s="1"/>
  <c r="Q22" i="13"/>
  <c r="J22" i="20" s="1"/>
  <c r="Q21" i="13"/>
  <c r="J21" i="20" s="1"/>
  <c r="Q20" i="13"/>
  <c r="J20" i="20" s="1"/>
  <c r="Q19" i="13"/>
  <c r="J19" i="20" s="1"/>
  <c r="Q18" i="13"/>
  <c r="J18" i="20" s="1"/>
  <c r="Q16" i="13"/>
  <c r="J16" i="20" s="1"/>
  <c r="Q15" i="13"/>
  <c r="J15" i="20" s="1"/>
  <c r="Q14" i="13"/>
  <c r="Q13" i="13"/>
  <c r="J12" i="20" s="1"/>
  <c r="Q12" i="13"/>
  <c r="Q11" i="13"/>
  <c r="J11" i="20" s="1"/>
  <c r="Q10" i="13"/>
  <c r="J10" i="20" s="1"/>
  <c r="Q9" i="13"/>
  <c r="J9" i="20" s="1"/>
  <c r="Q8" i="13"/>
  <c r="J8" i="20" s="1"/>
  <c r="Q7" i="13"/>
  <c r="J7" i="20" s="1"/>
  <c r="Q6" i="13"/>
  <c r="J6" i="20" s="1"/>
  <c r="Q5" i="13"/>
  <c r="J5" i="20" s="1"/>
  <c r="Q56" i="12"/>
  <c r="I56" i="20" s="1"/>
  <c r="Q55" i="12"/>
  <c r="I55" i="20" s="1"/>
  <c r="Q54" i="12"/>
  <c r="I54" i="20" s="1"/>
  <c r="Q53" i="12"/>
  <c r="I53" i="20" s="1"/>
  <c r="Q52" i="12"/>
  <c r="I52" i="20" s="1"/>
  <c r="Q51" i="12"/>
  <c r="I51" i="20" s="1"/>
  <c r="Q50" i="12"/>
  <c r="I50" i="20" s="1"/>
  <c r="Q49" i="12"/>
  <c r="I49" i="20" s="1"/>
  <c r="Q48" i="12"/>
  <c r="I48" i="20" s="1"/>
  <c r="Q47" i="12"/>
  <c r="I47" i="20" s="1"/>
  <c r="Q46" i="12"/>
  <c r="I46" i="20" s="1"/>
  <c r="Q45" i="12"/>
  <c r="I45" i="20" s="1"/>
  <c r="Q44" i="12"/>
  <c r="I44" i="20" s="1"/>
  <c r="Q43" i="12"/>
  <c r="I43" i="20" s="1"/>
  <c r="Q42" i="12"/>
  <c r="I42" i="20" s="1"/>
  <c r="Q41" i="12"/>
  <c r="I41" i="20" s="1"/>
  <c r="Q39" i="12"/>
  <c r="I39" i="20" s="1"/>
  <c r="Q38" i="12"/>
  <c r="I38" i="20" s="1"/>
  <c r="Q37" i="12"/>
  <c r="I37" i="20" s="1"/>
  <c r="Q36" i="12"/>
  <c r="I36" i="20" s="1"/>
  <c r="Q35" i="12"/>
  <c r="I35" i="20" s="1"/>
  <c r="Q34" i="12"/>
  <c r="I34" i="20" s="1"/>
  <c r="Q33" i="12"/>
  <c r="I33" i="20" s="1"/>
  <c r="Q32" i="12"/>
  <c r="I32" i="20" s="1"/>
  <c r="Q31" i="12"/>
  <c r="I31" i="20" s="1"/>
  <c r="Q30" i="12"/>
  <c r="I30" i="20" s="1"/>
  <c r="Q29" i="12"/>
  <c r="I29" i="20" s="1"/>
  <c r="Q28" i="12"/>
  <c r="I28" i="20" s="1"/>
  <c r="Q27" i="12"/>
  <c r="I27" i="20" s="1"/>
  <c r="Q26" i="12"/>
  <c r="I26" i="20" s="1"/>
  <c r="Q25" i="12"/>
  <c r="I25" i="20" s="1"/>
  <c r="Q24" i="12"/>
  <c r="I24" i="20" s="1"/>
  <c r="Q23" i="12"/>
  <c r="I23" i="20" s="1"/>
  <c r="Q22" i="12"/>
  <c r="I22" i="20" s="1"/>
  <c r="Q21" i="12"/>
  <c r="I21" i="20" s="1"/>
  <c r="Q20" i="12"/>
  <c r="I20" i="20" s="1"/>
  <c r="Q19" i="12"/>
  <c r="I19" i="20" s="1"/>
  <c r="Q18" i="12"/>
  <c r="I18" i="20" s="1"/>
  <c r="Q16" i="12"/>
  <c r="I16" i="20" s="1"/>
  <c r="Q15" i="12"/>
  <c r="I15" i="20" s="1"/>
  <c r="Q14" i="12"/>
  <c r="Q13" i="12"/>
  <c r="I12" i="20" s="1"/>
  <c r="Q12" i="12"/>
  <c r="Q11" i="12"/>
  <c r="I11" i="20" s="1"/>
  <c r="Q10" i="12"/>
  <c r="I10" i="20" s="1"/>
  <c r="Q9" i="12"/>
  <c r="I9" i="20" s="1"/>
  <c r="Q8" i="12"/>
  <c r="I8" i="20" s="1"/>
  <c r="Q7" i="12"/>
  <c r="I7" i="20" s="1"/>
  <c r="Q6" i="12"/>
  <c r="I6" i="20" s="1"/>
  <c r="Q5" i="12"/>
  <c r="I5" i="20" s="1"/>
  <c r="Q56" i="11"/>
  <c r="N56" i="20" s="1"/>
  <c r="Q55" i="11"/>
  <c r="N55" i="20" s="1"/>
  <c r="Q54" i="11"/>
  <c r="N54" i="20" s="1"/>
  <c r="Q53" i="11"/>
  <c r="N53" i="20" s="1"/>
  <c r="Q52" i="11"/>
  <c r="N52" i="20" s="1"/>
  <c r="Q51" i="11"/>
  <c r="N51" i="20" s="1"/>
  <c r="Q50" i="11"/>
  <c r="N50" i="20" s="1"/>
  <c r="Q49" i="11"/>
  <c r="N49" i="20" s="1"/>
  <c r="Q48" i="11"/>
  <c r="N48" i="20" s="1"/>
  <c r="Q47" i="11"/>
  <c r="N47" i="20" s="1"/>
  <c r="Q46" i="11"/>
  <c r="N46" i="20" s="1"/>
  <c r="Q45" i="11"/>
  <c r="N45" i="20" s="1"/>
  <c r="Q44" i="11"/>
  <c r="N44" i="20" s="1"/>
  <c r="Q43" i="11"/>
  <c r="N43" i="20" s="1"/>
  <c r="Q42" i="11"/>
  <c r="N42" i="20" s="1"/>
  <c r="Q41" i="11"/>
  <c r="N41" i="20" s="1"/>
  <c r="Q39" i="11"/>
  <c r="N39" i="20" s="1"/>
  <c r="Q38" i="11"/>
  <c r="N38" i="20" s="1"/>
  <c r="Q37" i="11"/>
  <c r="N37" i="20" s="1"/>
  <c r="Q36" i="11"/>
  <c r="N36" i="20" s="1"/>
  <c r="Q35" i="11"/>
  <c r="N35" i="20" s="1"/>
  <c r="Q34" i="11"/>
  <c r="N34" i="20" s="1"/>
  <c r="Q33" i="11"/>
  <c r="N33" i="20" s="1"/>
  <c r="Q32" i="11"/>
  <c r="N32" i="20" s="1"/>
  <c r="Q31" i="11"/>
  <c r="N31" i="20" s="1"/>
  <c r="Q30" i="11"/>
  <c r="N30" i="20" s="1"/>
  <c r="Q29" i="11"/>
  <c r="N29" i="20" s="1"/>
  <c r="Q28" i="11"/>
  <c r="N28" i="20" s="1"/>
  <c r="Q27" i="11"/>
  <c r="N27" i="20" s="1"/>
  <c r="Q26" i="11"/>
  <c r="N26" i="20" s="1"/>
  <c r="Q25" i="11"/>
  <c r="N25" i="20" s="1"/>
  <c r="Q24" i="11"/>
  <c r="N24" i="20" s="1"/>
  <c r="Q23" i="11"/>
  <c r="N23" i="20" s="1"/>
  <c r="Q22" i="11"/>
  <c r="N22" i="20" s="1"/>
  <c r="Q21" i="11"/>
  <c r="N21" i="20" s="1"/>
  <c r="Q20" i="11"/>
  <c r="N20" i="20" s="1"/>
  <c r="Q19" i="11"/>
  <c r="N19" i="20" s="1"/>
  <c r="Q18" i="11"/>
  <c r="N18" i="20" s="1"/>
  <c r="Q16" i="11"/>
  <c r="N16" i="20" s="1"/>
  <c r="Q15" i="11"/>
  <c r="N15" i="20" s="1"/>
  <c r="Q14" i="11"/>
  <c r="Q13" i="11"/>
  <c r="N12" i="20" s="1"/>
  <c r="Q12" i="11"/>
  <c r="Q11" i="11"/>
  <c r="N11" i="20" s="1"/>
  <c r="Q10" i="11"/>
  <c r="N10" i="20" s="1"/>
  <c r="Q9" i="11"/>
  <c r="N9" i="20" s="1"/>
  <c r="Q8" i="11"/>
  <c r="N8" i="20" s="1"/>
  <c r="Q7" i="11"/>
  <c r="N7" i="20" s="1"/>
  <c r="Q6" i="11"/>
  <c r="N6" i="20" s="1"/>
  <c r="Q5" i="11"/>
  <c r="N5" i="20" s="1"/>
  <c r="Q56" i="10"/>
  <c r="H56" i="20" s="1"/>
  <c r="Q55" i="10"/>
  <c r="H55" i="20" s="1"/>
  <c r="Q54" i="10"/>
  <c r="H54" i="20" s="1"/>
  <c r="Q53" i="10"/>
  <c r="H53" i="20" s="1"/>
  <c r="Q52" i="10"/>
  <c r="H52" i="20" s="1"/>
  <c r="Q51" i="10"/>
  <c r="H51" i="20" s="1"/>
  <c r="Q50" i="10"/>
  <c r="H50" i="20" s="1"/>
  <c r="Q49" i="10"/>
  <c r="H49" i="20" s="1"/>
  <c r="Q48" i="10"/>
  <c r="H48" i="20" s="1"/>
  <c r="Q47" i="10"/>
  <c r="H47" i="20" s="1"/>
  <c r="Q46" i="10"/>
  <c r="H46" i="20" s="1"/>
  <c r="Q45" i="10"/>
  <c r="H45" i="20" s="1"/>
  <c r="Q44" i="10"/>
  <c r="H44" i="20" s="1"/>
  <c r="Q43" i="10"/>
  <c r="H43" i="20" s="1"/>
  <c r="Q42" i="10"/>
  <c r="H42" i="20" s="1"/>
  <c r="Q41" i="10"/>
  <c r="H41" i="20" s="1"/>
  <c r="Q39" i="10"/>
  <c r="H39" i="20" s="1"/>
  <c r="Q38" i="10"/>
  <c r="H38" i="20" s="1"/>
  <c r="Q37" i="10"/>
  <c r="H37" i="20" s="1"/>
  <c r="Q36" i="10"/>
  <c r="H36" i="20" s="1"/>
  <c r="Q35" i="10"/>
  <c r="H35" i="20" s="1"/>
  <c r="Q34" i="10"/>
  <c r="H34" i="20" s="1"/>
  <c r="Q33" i="10"/>
  <c r="H33" i="20" s="1"/>
  <c r="Q32" i="10"/>
  <c r="H32" i="20" s="1"/>
  <c r="Q31" i="10"/>
  <c r="H31" i="20" s="1"/>
  <c r="Q30" i="10"/>
  <c r="H30" i="20" s="1"/>
  <c r="Q29" i="10"/>
  <c r="H29" i="20" s="1"/>
  <c r="Q28" i="10"/>
  <c r="H28" i="20" s="1"/>
  <c r="Q27" i="10"/>
  <c r="H27" i="20" s="1"/>
  <c r="Q26" i="10"/>
  <c r="H26" i="20" s="1"/>
  <c r="Q25" i="10"/>
  <c r="H25" i="20" s="1"/>
  <c r="Q24" i="10"/>
  <c r="H24" i="20" s="1"/>
  <c r="Q23" i="10"/>
  <c r="H23" i="20" s="1"/>
  <c r="Q22" i="10"/>
  <c r="H22" i="20" s="1"/>
  <c r="Q21" i="10"/>
  <c r="H21" i="20" s="1"/>
  <c r="Q20" i="10"/>
  <c r="H20" i="20" s="1"/>
  <c r="Q19" i="10"/>
  <c r="H19" i="20" s="1"/>
  <c r="Q18" i="10"/>
  <c r="H18" i="20" s="1"/>
  <c r="Q16" i="10"/>
  <c r="H16" i="20" s="1"/>
  <c r="Q15" i="10"/>
  <c r="H15" i="20" s="1"/>
  <c r="Q14" i="10"/>
  <c r="Q13" i="10"/>
  <c r="H12" i="20" s="1"/>
  <c r="Q12" i="10"/>
  <c r="Q11" i="10"/>
  <c r="H11" i="20" s="1"/>
  <c r="Q10" i="10"/>
  <c r="H10" i="20" s="1"/>
  <c r="Q9" i="10"/>
  <c r="H9" i="20" s="1"/>
  <c r="Q8" i="10"/>
  <c r="H8" i="20" s="1"/>
  <c r="Q7" i="10"/>
  <c r="H7" i="20" s="1"/>
  <c r="Q6" i="10"/>
  <c r="H6" i="20" s="1"/>
  <c r="Q5" i="10"/>
  <c r="H5" i="20" s="1"/>
  <c r="Q56" i="9"/>
  <c r="G56" i="20" s="1"/>
  <c r="Q55" i="9"/>
  <c r="G55" i="20" s="1"/>
  <c r="Q54" i="9"/>
  <c r="G54" i="20" s="1"/>
  <c r="Q53" i="9"/>
  <c r="G53" i="20" s="1"/>
  <c r="Q52" i="9"/>
  <c r="G52" i="20" s="1"/>
  <c r="Q51" i="9"/>
  <c r="G51" i="20" s="1"/>
  <c r="Q50" i="9"/>
  <c r="G50" i="20" s="1"/>
  <c r="Q49" i="9"/>
  <c r="G49" i="20" s="1"/>
  <c r="Q48" i="9"/>
  <c r="G48" i="20" s="1"/>
  <c r="Q47" i="9"/>
  <c r="G47" i="20" s="1"/>
  <c r="Q46" i="9"/>
  <c r="G46" i="20" s="1"/>
  <c r="Q45" i="9"/>
  <c r="G45" i="20" s="1"/>
  <c r="Q44" i="9"/>
  <c r="G44" i="20" s="1"/>
  <c r="Q43" i="9"/>
  <c r="G43" i="20" s="1"/>
  <c r="Q42" i="9"/>
  <c r="G42" i="20" s="1"/>
  <c r="Q41" i="9"/>
  <c r="G41" i="20" s="1"/>
  <c r="Q39" i="9"/>
  <c r="G39" i="20" s="1"/>
  <c r="Q38" i="9"/>
  <c r="G38" i="20" s="1"/>
  <c r="Q37" i="9"/>
  <c r="G37" i="20" s="1"/>
  <c r="Q36" i="9"/>
  <c r="G36" i="20" s="1"/>
  <c r="E36" i="21" s="1"/>
  <c r="Q35" i="9"/>
  <c r="G35" i="20" s="1"/>
  <c r="Q34" i="9"/>
  <c r="G34" i="20" s="1"/>
  <c r="Q33" i="9"/>
  <c r="G33" i="20" s="1"/>
  <c r="Q32" i="9"/>
  <c r="G32" i="20" s="1"/>
  <c r="Q31" i="9"/>
  <c r="G31" i="20" s="1"/>
  <c r="E31" i="21" s="1"/>
  <c r="Q30" i="9"/>
  <c r="G30" i="20" s="1"/>
  <c r="Q29" i="9"/>
  <c r="G29" i="20" s="1"/>
  <c r="E29" i="21" s="1"/>
  <c r="Q28" i="9"/>
  <c r="G28" i="20" s="1"/>
  <c r="Q27" i="9"/>
  <c r="G27" i="20" s="1"/>
  <c r="Q26" i="9"/>
  <c r="G26" i="20" s="1"/>
  <c r="Q25" i="9"/>
  <c r="G25" i="20" s="1"/>
  <c r="Q24" i="9"/>
  <c r="G24" i="20" s="1"/>
  <c r="Q23" i="9"/>
  <c r="G23" i="20" s="1"/>
  <c r="Q22" i="9"/>
  <c r="G22" i="20" s="1"/>
  <c r="Q21" i="9"/>
  <c r="G21" i="20" s="1"/>
  <c r="Q20" i="9"/>
  <c r="G20" i="20" s="1"/>
  <c r="Q19" i="9"/>
  <c r="G19" i="20" s="1"/>
  <c r="Q18" i="9"/>
  <c r="G18" i="20" s="1"/>
  <c r="Q16" i="9"/>
  <c r="G16" i="20" s="1"/>
  <c r="Q15" i="9"/>
  <c r="G15" i="20" s="1"/>
  <c r="Q14" i="9"/>
  <c r="Q13" i="9"/>
  <c r="G12" i="20" s="1"/>
  <c r="Q12" i="9"/>
  <c r="Q11" i="9"/>
  <c r="G11" i="20" s="1"/>
  <c r="Q10" i="9"/>
  <c r="G10" i="20" s="1"/>
  <c r="Q9" i="9"/>
  <c r="G9" i="20" s="1"/>
  <c r="Q8" i="9"/>
  <c r="G8" i="20" s="1"/>
  <c r="Q7" i="9"/>
  <c r="G7" i="20" s="1"/>
  <c r="Q6" i="9"/>
  <c r="G6" i="20" s="1"/>
  <c r="Q5" i="9"/>
  <c r="G5" i="20" s="1"/>
  <c r="P60" i="8"/>
  <c r="O60" i="8"/>
  <c r="P59" i="8"/>
  <c r="O59" i="8"/>
  <c r="P58" i="8"/>
  <c r="O58" i="8"/>
  <c r="Q56" i="8"/>
  <c r="F56" i="20" s="1"/>
  <c r="Q55" i="8"/>
  <c r="F55" i="20" s="1"/>
  <c r="Q54" i="8"/>
  <c r="F54" i="20" s="1"/>
  <c r="D54" i="21" s="1"/>
  <c r="Q53" i="8"/>
  <c r="F53" i="20" s="1"/>
  <c r="Q52" i="8"/>
  <c r="F52" i="20" s="1"/>
  <c r="D52" i="21" s="1"/>
  <c r="Q51" i="8"/>
  <c r="F51" i="20" s="1"/>
  <c r="Q50" i="8"/>
  <c r="F50" i="20" s="1"/>
  <c r="Q49" i="8"/>
  <c r="F49" i="20" s="1"/>
  <c r="Q48" i="8"/>
  <c r="F48" i="20" s="1"/>
  <c r="Q47" i="8"/>
  <c r="F47" i="20" s="1"/>
  <c r="Q46" i="8"/>
  <c r="F46" i="20" s="1"/>
  <c r="Q45" i="8"/>
  <c r="F45" i="20" s="1"/>
  <c r="Q44" i="8"/>
  <c r="F44" i="20" s="1"/>
  <c r="Q43" i="8"/>
  <c r="F43" i="20" s="1"/>
  <c r="Q42" i="8"/>
  <c r="F42" i="20" s="1"/>
  <c r="Q41" i="8"/>
  <c r="F41" i="20" s="1"/>
  <c r="Q39" i="8"/>
  <c r="F39" i="20" s="1"/>
  <c r="D39" i="21" s="1"/>
  <c r="Q38" i="8"/>
  <c r="F38" i="20" s="1"/>
  <c r="Q37" i="8"/>
  <c r="F37" i="20" s="1"/>
  <c r="Q36" i="8"/>
  <c r="F36" i="20" s="1"/>
  <c r="Q35" i="8"/>
  <c r="F35" i="20" s="1"/>
  <c r="Q34" i="8"/>
  <c r="F34" i="20" s="1"/>
  <c r="D34" i="21" s="1"/>
  <c r="Q33" i="8"/>
  <c r="F33" i="20" s="1"/>
  <c r="Q32" i="8"/>
  <c r="F32" i="20" s="1"/>
  <c r="Q31" i="8"/>
  <c r="F31" i="20" s="1"/>
  <c r="Q30" i="8"/>
  <c r="F30" i="20" s="1"/>
  <c r="Q29" i="8"/>
  <c r="F29" i="20" s="1"/>
  <c r="Q28" i="8"/>
  <c r="F28" i="20" s="1"/>
  <c r="Q27" i="8"/>
  <c r="F27" i="20" s="1"/>
  <c r="Q26" i="8"/>
  <c r="F26" i="20" s="1"/>
  <c r="D26" i="21" s="1"/>
  <c r="Q25" i="8"/>
  <c r="F25" i="20" s="1"/>
  <c r="Q24" i="8"/>
  <c r="F24" i="20" s="1"/>
  <c r="D24" i="21" s="1"/>
  <c r="Q23" i="8"/>
  <c r="F23" i="20" s="1"/>
  <c r="Q22" i="8"/>
  <c r="F22" i="20" s="1"/>
  <c r="Q21" i="8"/>
  <c r="F21" i="20" s="1"/>
  <c r="D21" i="21" s="1"/>
  <c r="Q20" i="8"/>
  <c r="F20" i="20" s="1"/>
  <c r="Q19" i="8"/>
  <c r="F19" i="20" s="1"/>
  <c r="Q18" i="8"/>
  <c r="F18" i="20" s="1"/>
  <c r="Q16" i="8"/>
  <c r="F16" i="20" s="1"/>
  <c r="Q15" i="8"/>
  <c r="F15" i="20" s="1"/>
  <c r="Q14" i="8"/>
  <c r="Q13" i="8"/>
  <c r="F12" i="20" s="1"/>
  <c r="Q12" i="8"/>
  <c r="Q11" i="8"/>
  <c r="F11" i="20" s="1"/>
  <c r="Q10" i="8"/>
  <c r="F10" i="20" s="1"/>
  <c r="Q9" i="8"/>
  <c r="F9" i="20" s="1"/>
  <c r="Q8" i="8"/>
  <c r="F8" i="20" s="1"/>
  <c r="Q7" i="8"/>
  <c r="F7" i="20" s="1"/>
  <c r="Q6" i="8"/>
  <c r="F6" i="20" s="1"/>
  <c r="Q5" i="8"/>
  <c r="P60" i="7"/>
  <c r="O60" i="7"/>
  <c r="P59" i="7"/>
  <c r="O59" i="7"/>
  <c r="P58" i="7"/>
  <c r="O58" i="7"/>
  <c r="Q56" i="7"/>
  <c r="E56" i="20" s="1"/>
  <c r="Q55" i="7"/>
  <c r="E55" i="20" s="1"/>
  <c r="Q54" i="7"/>
  <c r="E54" i="20" s="1"/>
  <c r="Q53" i="7"/>
  <c r="E53" i="20" s="1"/>
  <c r="Q52" i="7"/>
  <c r="E52" i="20" s="1"/>
  <c r="Q51" i="7"/>
  <c r="E51" i="20" s="1"/>
  <c r="Q50" i="7"/>
  <c r="E50" i="20" s="1"/>
  <c r="Q49" i="7"/>
  <c r="E49" i="20" s="1"/>
  <c r="Q48" i="7"/>
  <c r="E48" i="20" s="1"/>
  <c r="Q47" i="7"/>
  <c r="E47" i="20" s="1"/>
  <c r="Q46" i="7"/>
  <c r="E46" i="20" s="1"/>
  <c r="Q45" i="7"/>
  <c r="E45" i="20" s="1"/>
  <c r="Q44" i="7"/>
  <c r="E44" i="20" s="1"/>
  <c r="Q43" i="7"/>
  <c r="E43" i="20" s="1"/>
  <c r="Q42" i="7"/>
  <c r="E42" i="20" s="1"/>
  <c r="Q41" i="7"/>
  <c r="E41" i="20" s="1"/>
  <c r="Q39" i="7"/>
  <c r="E39" i="20" s="1"/>
  <c r="Q38" i="7"/>
  <c r="E38" i="20" s="1"/>
  <c r="Q37" i="7"/>
  <c r="E37" i="20" s="1"/>
  <c r="Q36" i="7"/>
  <c r="E36" i="20" s="1"/>
  <c r="Q35" i="7"/>
  <c r="E35" i="20" s="1"/>
  <c r="Q34" i="7"/>
  <c r="E34" i="20" s="1"/>
  <c r="Q33" i="7"/>
  <c r="E33" i="20" s="1"/>
  <c r="Q32" i="7"/>
  <c r="E32" i="20" s="1"/>
  <c r="Q31" i="7"/>
  <c r="E31" i="20" s="1"/>
  <c r="Q30" i="7"/>
  <c r="E30" i="20" s="1"/>
  <c r="Q29" i="7"/>
  <c r="E29" i="20" s="1"/>
  <c r="Q28" i="7"/>
  <c r="E28" i="20" s="1"/>
  <c r="Q27" i="7"/>
  <c r="E27" i="20" s="1"/>
  <c r="Q26" i="7"/>
  <c r="E26" i="20" s="1"/>
  <c r="Q25" i="7"/>
  <c r="E25" i="20" s="1"/>
  <c r="Q24" i="7"/>
  <c r="E24" i="20" s="1"/>
  <c r="Q23" i="7"/>
  <c r="E23" i="20" s="1"/>
  <c r="Q22" i="7"/>
  <c r="E22" i="20" s="1"/>
  <c r="Q21" i="7"/>
  <c r="E21" i="20" s="1"/>
  <c r="Q20" i="7"/>
  <c r="E20" i="20" s="1"/>
  <c r="Q19" i="7"/>
  <c r="E19" i="20" s="1"/>
  <c r="Q18" i="7"/>
  <c r="E18" i="20" s="1"/>
  <c r="Q16" i="7"/>
  <c r="E16" i="20" s="1"/>
  <c r="Q15" i="7"/>
  <c r="E15" i="20" s="1"/>
  <c r="Q14" i="7"/>
  <c r="Q13" i="7"/>
  <c r="E12" i="20" s="1"/>
  <c r="Q12" i="7"/>
  <c r="Q11" i="7"/>
  <c r="E11" i="20" s="1"/>
  <c r="Q10" i="7"/>
  <c r="E10" i="20" s="1"/>
  <c r="Q9" i="7"/>
  <c r="E9" i="20" s="1"/>
  <c r="Q8" i="7"/>
  <c r="E8" i="20" s="1"/>
  <c r="Q7" i="7"/>
  <c r="E7" i="20" s="1"/>
  <c r="Q6" i="7"/>
  <c r="E6" i="20" s="1"/>
  <c r="Q5" i="7"/>
  <c r="Q56" i="6"/>
  <c r="D56" i="20" s="1"/>
  <c r="Q55" i="6"/>
  <c r="D55" i="20" s="1"/>
  <c r="Q54" i="6"/>
  <c r="D54" i="20" s="1"/>
  <c r="Q53" i="6"/>
  <c r="D53" i="20" s="1"/>
  <c r="Q52" i="6"/>
  <c r="D52" i="20" s="1"/>
  <c r="Q51" i="6"/>
  <c r="D51" i="20" s="1"/>
  <c r="Q50" i="6"/>
  <c r="D50" i="20" s="1"/>
  <c r="Q49" i="6"/>
  <c r="D49" i="20" s="1"/>
  <c r="Q48" i="6"/>
  <c r="D48" i="20" s="1"/>
  <c r="Q47" i="6"/>
  <c r="D47" i="20" s="1"/>
  <c r="Q46" i="6"/>
  <c r="D46" i="20" s="1"/>
  <c r="Q45" i="6"/>
  <c r="D45" i="20" s="1"/>
  <c r="Q44" i="6"/>
  <c r="D44" i="20" s="1"/>
  <c r="Q43" i="6"/>
  <c r="D43" i="20" s="1"/>
  <c r="Q42" i="6"/>
  <c r="D42" i="20" s="1"/>
  <c r="Q41" i="6"/>
  <c r="D41" i="20" s="1"/>
  <c r="Q39" i="6"/>
  <c r="D39" i="20" s="1"/>
  <c r="Q38" i="6"/>
  <c r="D38" i="20" s="1"/>
  <c r="Q37" i="6"/>
  <c r="D37" i="20" s="1"/>
  <c r="Q36" i="6"/>
  <c r="D36" i="20" s="1"/>
  <c r="Q35" i="6"/>
  <c r="D35" i="20" s="1"/>
  <c r="Q34" i="6"/>
  <c r="D34" i="20" s="1"/>
  <c r="Q33" i="6"/>
  <c r="D33" i="20" s="1"/>
  <c r="Q32" i="6"/>
  <c r="D32" i="20" s="1"/>
  <c r="Q31" i="6"/>
  <c r="D31" i="20" s="1"/>
  <c r="Q30" i="6"/>
  <c r="D30" i="20" s="1"/>
  <c r="Q29" i="6"/>
  <c r="D29" i="20" s="1"/>
  <c r="Q28" i="6"/>
  <c r="D28" i="20" s="1"/>
  <c r="Q27" i="6"/>
  <c r="D27" i="20" s="1"/>
  <c r="Q26" i="6"/>
  <c r="D26" i="20" s="1"/>
  <c r="Q25" i="6"/>
  <c r="D25" i="20" s="1"/>
  <c r="Q24" i="6"/>
  <c r="D24" i="20" s="1"/>
  <c r="Q23" i="6"/>
  <c r="D23" i="20" s="1"/>
  <c r="Q22" i="6"/>
  <c r="D22" i="20" s="1"/>
  <c r="Q21" i="6"/>
  <c r="D21" i="20" s="1"/>
  <c r="Q20" i="6"/>
  <c r="D20" i="20" s="1"/>
  <c r="Q19" i="6"/>
  <c r="D19" i="20" s="1"/>
  <c r="Q18" i="6"/>
  <c r="D18" i="20" s="1"/>
  <c r="Q16" i="6"/>
  <c r="D16" i="20" s="1"/>
  <c r="Q15" i="6"/>
  <c r="D15" i="20" s="1"/>
  <c r="Q14" i="6"/>
  <c r="Q13" i="6"/>
  <c r="D12" i="20" s="1"/>
  <c r="Q12" i="6"/>
  <c r="Q11" i="6"/>
  <c r="D11" i="20" s="1"/>
  <c r="Q10" i="6"/>
  <c r="D10" i="20" s="1"/>
  <c r="Q9" i="6"/>
  <c r="D9" i="20" s="1"/>
  <c r="Q8" i="6"/>
  <c r="D8" i="20" s="1"/>
  <c r="Q7" i="6"/>
  <c r="D7" i="20" s="1"/>
  <c r="Q6" i="6"/>
  <c r="D6" i="20" s="1"/>
  <c r="Q5" i="6"/>
  <c r="D5" i="20" s="1"/>
  <c r="R62" i="4"/>
  <c r="O61" i="4"/>
  <c r="Q60" i="4"/>
  <c r="P60" i="4"/>
  <c r="O60" i="4"/>
  <c r="Q59" i="4"/>
  <c r="P59" i="4"/>
  <c r="O59" i="4"/>
  <c r="Q58" i="4"/>
  <c r="P58" i="4"/>
  <c r="O58" i="4"/>
  <c r="U12" i="2"/>
  <c r="AB11" i="2"/>
  <c r="AB10" i="2"/>
  <c r="AB7" i="2"/>
  <c r="U7" i="2"/>
  <c r="U6" i="2"/>
  <c r="AB5" i="2"/>
  <c r="AC5" i="2" s="1"/>
  <c r="AB3" i="2"/>
  <c r="AC3" i="2" s="1"/>
  <c r="U603" i="22" l="1"/>
  <c r="U602" i="22"/>
  <c r="U601" i="22"/>
  <c r="U600" i="22"/>
  <c r="U599" i="22"/>
  <c r="U598" i="22"/>
  <c r="U597" i="22"/>
  <c r="U596" i="22"/>
  <c r="U595" i="22"/>
  <c r="U594" i="22"/>
  <c r="U593" i="22"/>
  <c r="U592" i="22"/>
  <c r="U591" i="22"/>
  <c r="U589" i="22"/>
  <c r="U588" i="22"/>
  <c r="U587" i="22"/>
  <c r="U586" i="22"/>
  <c r="U585" i="22"/>
  <c r="U584" i="22"/>
  <c r="U582" i="22"/>
  <c r="U581" i="22"/>
  <c r="U580" i="22"/>
  <c r="U579" i="22"/>
  <c r="U578" i="22"/>
  <c r="U577" i="22"/>
  <c r="U576" i="22"/>
  <c r="U575" i="22"/>
  <c r="U574" i="22"/>
  <c r="U573" i="22"/>
  <c r="U572" i="22"/>
  <c r="U571" i="22"/>
  <c r="U570" i="22"/>
  <c r="U568" i="22"/>
  <c r="U567" i="22"/>
  <c r="U566" i="22"/>
  <c r="U565" i="22"/>
  <c r="U564" i="22"/>
  <c r="U563" i="22"/>
  <c r="U562" i="22"/>
  <c r="U561" i="22"/>
  <c r="U560" i="22"/>
  <c r="U557" i="22"/>
  <c r="U556" i="22"/>
  <c r="U554" i="22"/>
  <c r="U553" i="22"/>
  <c r="U552" i="22"/>
  <c r="U551" i="22"/>
  <c r="U550" i="22"/>
  <c r="U549" i="22"/>
  <c r="U548" i="22"/>
  <c r="U547" i="22"/>
  <c r="U546" i="22"/>
  <c r="U545" i="22"/>
  <c r="U544" i="22"/>
  <c r="U543" i="22"/>
  <c r="U542" i="22"/>
  <c r="U541" i="22"/>
  <c r="U539" i="22"/>
  <c r="U538" i="22"/>
  <c r="U537" i="22"/>
  <c r="U536" i="22"/>
  <c r="U535" i="22"/>
  <c r="U534" i="22"/>
  <c r="U532" i="22"/>
  <c r="U531" i="22"/>
  <c r="U530" i="22"/>
  <c r="U529" i="22"/>
  <c r="U528" i="22"/>
  <c r="U527" i="22"/>
  <c r="U526" i="22"/>
  <c r="U525" i="22"/>
  <c r="U524" i="22"/>
  <c r="U523" i="22"/>
  <c r="U522" i="22"/>
  <c r="U521" i="22"/>
  <c r="U520" i="22"/>
  <c r="U518" i="22"/>
  <c r="U517" i="22"/>
  <c r="U516" i="22"/>
  <c r="U515" i="22"/>
  <c r="U514" i="22"/>
  <c r="U513" i="22"/>
  <c r="U512" i="22"/>
  <c r="U511" i="22"/>
  <c r="U508" i="22"/>
  <c r="U507" i="22"/>
  <c r="U506" i="22"/>
  <c r="U504" i="22"/>
  <c r="U503" i="22"/>
  <c r="U502" i="22"/>
  <c r="U501" i="22"/>
  <c r="U500" i="22"/>
  <c r="U499" i="22"/>
  <c r="U498" i="22"/>
  <c r="V498" i="22"/>
  <c r="U294" i="22"/>
  <c r="U293" i="22"/>
  <c r="U97" i="22"/>
  <c r="U94" i="22"/>
  <c r="U93" i="22"/>
  <c r="U92" i="22"/>
  <c r="U91" i="22"/>
  <c r="U497" i="22"/>
  <c r="U496" i="22"/>
  <c r="U495" i="22"/>
  <c r="U494" i="22"/>
  <c r="U493" i="22"/>
  <c r="U492" i="22"/>
  <c r="U491" i="22"/>
  <c r="U489" i="22"/>
  <c r="U488" i="22"/>
  <c r="U487" i="22"/>
  <c r="U486" i="22"/>
  <c r="U485" i="22"/>
  <c r="U484" i="22"/>
  <c r="U482" i="22"/>
  <c r="U481" i="22"/>
  <c r="U480" i="22"/>
  <c r="U479" i="22"/>
  <c r="U478" i="22"/>
  <c r="U477" i="22"/>
  <c r="U476" i="22"/>
  <c r="U475" i="22"/>
  <c r="U474" i="22"/>
  <c r="U473" i="22"/>
  <c r="U472" i="22"/>
  <c r="U471" i="22"/>
  <c r="U470" i="22"/>
  <c r="U469" i="22"/>
  <c r="U468" i="22"/>
  <c r="U467" i="22"/>
  <c r="U466" i="22"/>
  <c r="U465" i="22"/>
  <c r="U464" i="22"/>
  <c r="U463" i="22"/>
  <c r="U462" i="22"/>
  <c r="U461" i="22"/>
  <c r="U460" i="22"/>
  <c r="U457" i="22"/>
  <c r="U456" i="22"/>
  <c r="U454" i="22"/>
  <c r="U453" i="22"/>
  <c r="U452" i="22"/>
  <c r="U451" i="22"/>
  <c r="U450" i="22"/>
  <c r="U449" i="22"/>
  <c r="U448" i="22"/>
  <c r="U447" i="22"/>
  <c r="U446" i="22"/>
  <c r="U445" i="22"/>
  <c r="U444" i="22"/>
  <c r="U443" i="22"/>
  <c r="U442" i="22"/>
  <c r="U441" i="22"/>
  <c r="U439" i="22"/>
  <c r="U438" i="22"/>
  <c r="U437" i="22"/>
  <c r="U436" i="22"/>
  <c r="U435" i="22"/>
  <c r="U434" i="22"/>
  <c r="U432" i="22"/>
  <c r="U431" i="22"/>
  <c r="U430" i="22"/>
  <c r="U429" i="22"/>
  <c r="U428" i="22"/>
  <c r="U427" i="22"/>
  <c r="U426" i="22"/>
  <c r="U425" i="22"/>
  <c r="U424" i="22"/>
  <c r="U423" i="22"/>
  <c r="U422" i="22"/>
  <c r="U421" i="22"/>
  <c r="U420" i="22"/>
  <c r="U419" i="22"/>
  <c r="U418" i="22"/>
  <c r="U417" i="22"/>
  <c r="U416" i="22"/>
  <c r="U415" i="22"/>
  <c r="U414" i="22"/>
  <c r="U413" i="22"/>
  <c r="U412" i="22"/>
  <c r="U411" i="22"/>
  <c r="U410" i="22"/>
  <c r="U407" i="22"/>
  <c r="U406" i="22"/>
  <c r="U404" i="22"/>
  <c r="U403" i="22"/>
  <c r="U402" i="22"/>
  <c r="U401" i="22"/>
  <c r="U400" i="22"/>
  <c r="U399" i="22"/>
  <c r="U398" i="22"/>
  <c r="U397" i="22"/>
  <c r="U395" i="22"/>
  <c r="U394" i="22"/>
  <c r="U321" i="22"/>
  <c r="V321" i="22"/>
  <c r="U317" i="22"/>
  <c r="V317" i="22"/>
  <c r="U316" i="22"/>
  <c r="U315" i="22"/>
  <c r="U314" i="22"/>
  <c r="U312" i="22"/>
  <c r="V312" i="22"/>
  <c r="U311" i="22"/>
  <c r="V311" i="22"/>
  <c r="U304" i="22"/>
  <c r="U303" i="22"/>
  <c r="V303" i="22"/>
  <c r="U302" i="22"/>
  <c r="V302" i="22"/>
  <c r="U301" i="22"/>
  <c r="V301" i="22"/>
  <c r="U300" i="22"/>
  <c r="V300" i="22"/>
  <c r="U299" i="22"/>
  <c r="U297" i="22"/>
  <c r="U296" i="22"/>
  <c r="U105" i="22"/>
  <c r="V105" i="22"/>
  <c r="U102" i="22"/>
  <c r="U100" i="22"/>
  <c r="U99" i="22"/>
  <c r="U98" i="22"/>
  <c r="U95" i="22"/>
  <c r="V95" i="22"/>
  <c r="U393" i="22"/>
  <c r="U392" i="22"/>
  <c r="U391" i="22"/>
  <c r="U389" i="22"/>
  <c r="U388" i="22"/>
  <c r="U387" i="22"/>
  <c r="U386" i="22"/>
  <c r="U385" i="22"/>
  <c r="U384" i="22"/>
  <c r="U383" i="22"/>
  <c r="U382" i="22"/>
  <c r="U381" i="22"/>
  <c r="U380" i="22"/>
  <c r="U379" i="22"/>
  <c r="U378" i="22"/>
  <c r="U377" i="22"/>
  <c r="U376" i="22"/>
  <c r="V376" i="22"/>
  <c r="U375" i="22"/>
  <c r="U374" i="22"/>
  <c r="U373" i="22"/>
  <c r="U372" i="22"/>
  <c r="U371" i="22"/>
  <c r="U370" i="22"/>
  <c r="U369" i="22"/>
  <c r="U368" i="22"/>
  <c r="U367" i="22"/>
  <c r="U366" i="22"/>
  <c r="U365" i="22"/>
  <c r="U364" i="22"/>
  <c r="U363" i="22"/>
  <c r="U362" i="22"/>
  <c r="U361" i="22"/>
  <c r="U360" i="22"/>
  <c r="U358" i="22"/>
  <c r="U357" i="22"/>
  <c r="U356" i="22"/>
  <c r="U354" i="22"/>
  <c r="U353" i="22"/>
  <c r="U352" i="22"/>
  <c r="U351" i="22"/>
  <c r="U350" i="22"/>
  <c r="U349" i="22"/>
  <c r="U348" i="22"/>
  <c r="U347" i="22"/>
  <c r="U346" i="22"/>
  <c r="U345" i="22"/>
  <c r="U344" i="22"/>
  <c r="U343" i="22"/>
  <c r="U342" i="22"/>
  <c r="U341" i="22"/>
  <c r="U339" i="22"/>
  <c r="U338" i="22"/>
  <c r="U337" i="22"/>
  <c r="U336" i="22"/>
  <c r="U335" i="22"/>
  <c r="U334" i="22"/>
  <c r="U333" i="22"/>
  <c r="U332" i="22"/>
  <c r="U331" i="22"/>
  <c r="U330" i="22"/>
  <c r="U329" i="22"/>
  <c r="U328" i="22"/>
  <c r="U327" i="22"/>
  <c r="U326" i="22"/>
  <c r="U325" i="22"/>
  <c r="U324" i="22"/>
  <c r="U323" i="22"/>
  <c r="U322" i="22"/>
  <c r="U320" i="22"/>
  <c r="U319" i="22"/>
  <c r="U318" i="22"/>
  <c r="U313" i="22"/>
  <c r="U310" i="22"/>
  <c r="U307" i="22"/>
  <c r="U306" i="22"/>
  <c r="U298" i="22"/>
  <c r="U295" i="22"/>
  <c r="U104" i="22"/>
  <c r="U103" i="22"/>
  <c r="U101" i="22"/>
  <c r="U4" i="22"/>
  <c r="U292" i="22"/>
  <c r="U291" i="22"/>
  <c r="U289" i="22"/>
  <c r="U288" i="22"/>
  <c r="U287" i="22"/>
  <c r="U286" i="22"/>
  <c r="U285" i="22"/>
  <c r="U284" i="22"/>
  <c r="U283" i="22"/>
  <c r="U282" i="22"/>
  <c r="U281" i="22"/>
  <c r="U280" i="22"/>
  <c r="U279" i="22"/>
  <c r="U278" i="22"/>
  <c r="U277" i="22"/>
  <c r="U276" i="22"/>
  <c r="U275" i="22"/>
  <c r="U274" i="22"/>
  <c r="U273" i="22"/>
  <c r="U272" i="22"/>
  <c r="V272" i="22"/>
  <c r="U271" i="22"/>
  <c r="U270" i="22"/>
  <c r="U269" i="22"/>
  <c r="U268" i="22"/>
  <c r="U267" i="22"/>
  <c r="U266" i="22"/>
  <c r="U265" i="22"/>
  <c r="U264" i="22"/>
  <c r="U263" i="22"/>
  <c r="U262" i="22"/>
  <c r="U261" i="22"/>
  <c r="U260" i="22"/>
  <c r="U257" i="22"/>
  <c r="U256" i="22"/>
  <c r="V256" i="22"/>
  <c r="U254" i="22"/>
  <c r="V254" i="22"/>
  <c r="U253" i="22"/>
  <c r="V253" i="22"/>
  <c r="U252" i="22"/>
  <c r="V252" i="22"/>
  <c r="U251" i="22"/>
  <c r="V251" i="22"/>
  <c r="U250" i="22"/>
  <c r="V250" i="22"/>
  <c r="U249" i="22"/>
  <c r="V249" i="22"/>
  <c r="U248" i="22"/>
  <c r="V248" i="22"/>
  <c r="U247" i="22"/>
  <c r="V247" i="22"/>
  <c r="U246" i="22"/>
  <c r="V246" i="22"/>
  <c r="U245" i="22"/>
  <c r="V245" i="22"/>
  <c r="U244" i="22"/>
  <c r="V244" i="22"/>
  <c r="U243" i="22"/>
  <c r="V243" i="22"/>
  <c r="U242" i="22"/>
  <c r="V242" i="22"/>
  <c r="U241" i="22"/>
  <c r="V241" i="22"/>
  <c r="U239" i="22"/>
  <c r="V239" i="22"/>
  <c r="U238" i="22"/>
  <c r="V238" i="22"/>
  <c r="U237" i="22"/>
  <c r="V237" i="22"/>
  <c r="U236" i="22"/>
  <c r="V236" i="22"/>
  <c r="U235" i="22"/>
  <c r="V235" i="22"/>
  <c r="U234" i="22"/>
  <c r="V234" i="22"/>
  <c r="U233" i="22"/>
  <c r="V233" i="22"/>
  <c r="U232" i="22"/>
  <c r="V232" i="22"/>
  <c r="U231" i="22"/>
  <c r="V231" i="22"/>
  <c r="U230" i="22"/>
  <c r="V230" i="22"/>
  <c r="U229" i="22"/>
  <c r="V229" i="22"/>
  <c r="U228" i="22"/>
  <c r="V228" i="22"/>
  <c r="U227" i="22"/>
  <c r="V227" i="22"/>
  <c r="U226" i="22"/>
  <c r="V226" i="22"/>
  <c r="U225" i="22"/>
  <c r="V225" i="22"/>
  <c r="U224" i="22"/>
  <c r="V224" i="22"/>
  <c r="U223" i="22"/>
  <c r="V223" i="22"/>
  <c r="U222" i="22"/>
  <c r="V222" i="22"/>
  <c r="U221" i="22"/>
  <c r="V221" i="22"/>
  <c r="U220" i="22"/>
  <c r="V220" i="22"/>
  <c r="U219" i="22"/>
  <c r="V219" i="22"/>
  <c r="U218" i="22"/>
  <c r="V218" i="22"/>
  <c r="U217" i="22"/>
  <c r="V217" i="22"/>
  <c r="U216" i="22"/>
  <c r="V216" i="22"/>
  <c r="U215" i="22"/>
  <c r="V215" i="22"/>
  <c r="U214" i="22"/>
  <c r="V214" i="22"/>
  <c r="U213" i="22"/>
  <c r="V213" i="22"/>
  <c r="U212" i="22"/>
  <c r="V212" i="22"/>
  <c r="U211" i="22"/>
  <c r="V211" i="22"/>
  <c r="U210" i="22"/>
  <c r="V210" i="22"/>
  <c r="U208" i="22"/>
  <c r="V208" i="22"/>
  <c r="U207" i="22"/>
  <c r="V207" i="22"/>
  <c r="U206" i="22"/>
  <c r="V206" i="22"/>
  <c r="U204" i="22"/>
  <c r="V204" i="22"/>
  <c r="U203" i="22"/>
  <c r="V203" i="22"/>
  <c r="U202" i="22"/>
  <c r="V202" i="22"/>
  <c r="U201" i="22"/>
  <c r="V201" i="22"/>
  <c r="U200" i="22"/>
  <c r="V200" i="22"/>
  <c r="U199" i="22"/>
  <c r="V199" i="22"/>
  <c r="U198" i="22"/>
  <c r="V198" i="22"/>
  <c r="U197" i="22"/>
  <c r="V197" i="22"/>
  <c r="U196" i="22"/>
  <c r="V196" i="22"/>
  <c r="U195" i="22"/>
  <c r="V195" i="22"/>
  <c r="U194" i="22"/>
  <c r="V194" i="22"/>
  <c r="U193" i="22"/>
  <c r="V193" i="22"/>
  <c r="U192" i="22"/>
  <c r="V192" i="22"/>
  <c r="U96" i="22"/>
  <c r="V96" i="22"/>
  <c r="U89" i="22"/>
  <c r="V89" i="22"/>
  <c r="D65" i="2" a="1"/>
  <c r="D65" i="2" s="1"/>
  <c r="D52" i="2" a="1"/>
  <c r="D52" i="2" s="1"/>
  <c r="B28" i="2" s="1"/>
  <c r="D53" i="2" a="1"/>
  <c r="D53" i="2" s="1"/>
  <c r="B29" i="2" s="1"/>
  <c r="D54" i="2" a="1"/>
  <c r="D54" i="2" s="1"/>
  <c r="B30" i="2" s="1"/>
  <c r="D64" i="2" a="1"/>
  <c r="D64" i="2" s="1"/>
  <c r="B40" i="2" s="1"/>
  <c r="D50" i="2" a="1"/>
  <c r="D55" i="2" a="1"/>
  <c r="D55" i="2" s="1"/>
  <c r="B31" i="2" s="1"/>
  <c r="D56" i="2" a="1"/>
  <c r="D56" i="2" s="1"/>
  <c r="B32" i="2" s="1"/>
  <c r="D63" i="2" a="1"/>
  <c r="D63" i="2" s="1"/>
  <c r="B39" i="2" s="1"/>
  <c r="D57" i="2" a="1"/>
  <c r="D57" i="2" s="1"/>
  <c r="B33" i="2" s="1"/>
  <c r="D58" i="2" a="1"/>
  <c r="D58" i="2" s="1"/>
  <c r="B34" i="2" s="1"/>
  <c r="D59" i="2" a="1"/>
  <c r="D59" i="2" s="1"/>
  <c r="B35" i="2" s="1"/>
  <c r="D60" i="2" a="1"/>
  <c r="D60" i="2" s="1"/>
  <c r="B36" i="2" s="1"/>
  <c r="D61" i="2" a="1"/>
  <c r="D61" i="2" s="1"/>
  <c r="B37" i="2" s="1"/>
  <c r="D62" i="2" a="1"/>
  <c r="D62" i="2" s="1"/>
  <c r="B38" i="2" s="1"/>
  <c r="U191" i="22"/>
  <c r="V191" i="22"/>
  <c r="U189" i="22"/>
  <c r="U188" i="22"/>
  <c r="U187" i="22"/>
  <c r="U186" i="22"/>
  <c r="U185" i="22"/>
  <c r="U184" i="22"/>
  <c r="U183" i="22"/>
  <c r="U182" i="22"/>
  <c r="U181" i="22"/>
  <c r="U180" i="22"/>
  <c r="U179" i="22"/>
  <c r="U178" i="22"/>
  <c r="U177" i="22"/>
  <c r="U176" i="22"/>
  <c r="U175" i="22"/>
  <c r="U174" i="22"/>
  <c r="U173" i="22"/>
  <c r="U172" i="22"/>
  <c r="U171" i="22"/>
  <c r="U170" i="22"/>
  <c r="U168" i="22"/>
  <c r="U166" i="22"/>
  <c r="U165" i="22"/>
  <c r="U164" i="22"/>
  <c r="U163" i="22"/>
  <c r="U162" i="22"/>
  <c r="U161" i="22"/>
  <c r="U160" i="22"/>
  <c r="U157" i="22"/>
  <c r="U156" i="22"/>
  <c r="U154" i="22"/>
  <c r="U153" i="22"/>
  <c r="U152" i="22"/>
  <c r="U151" i="22"/>
  <c r="U150" i="22"/>
  <c r="U149" i="22"/>
  <c r="U148" i="22"/>
  <c r="U147" i="22"/>
  <c r="U146" i="22"/>
  <c r="U145" i="22"/>
  <c r="U144" i="22"/>
  <c r="U143" i="22"/>
  <c r="U142" i="22"/>
  <c r="U141" i="22"/>
  <c r="U139" i="22"/>
  <c r="U138" i="22"/>
  <c r="U137" i="22"/>
  <c r="U136" i="22"/>
  <c r="U135" i="22"/>
  <c r="U134" i="22"/>
  <c r="U133" i="22"/>
  <c r="U132" i="22"/>
  <c r="U131" i="22"/>
  <c r="U130" i="22"/>
  <c r="U129" i="22"/>
  <c r="U128" i="22"/>
  <c r="U127" i="22"/>
  <c r="U126" i="22"/>
  <c r="U125" i="22"/>
  <c r="U124" i="22"/>
  <c r="U123" i="22"/>
  <c r="U122" i="22"/>
  <c r="U121" i="22"/>
  <c r="U120" i="22"/>
  <c r="U119" i="22"/>
  <c r="U118" i="22"/>
  <c r="U117" i="22"/>
  <c r="U116" i="22"/>
  <c r="U115" i="22"/>
  <c r="U114" i="22"/>
  <c r="U113" i="22"/>
  <c r="U112" i="22"/>
  <c r="U111" i="22"/>
  <c r="U110" i="22"/>
  <c r="U108" i="22"/>
  <c r="U107" i="22"/>
  <c r="U106" i="22"/>
  <c r="U88" i="22"/>
  <c r="U87" i="22"/>
  <c r="U86" i="22"/>
  <c r="U85" i="22"/>
  <c r="U84" i="22"/>
  <c r="U83" i="22"/>
  <c r="U82" i="22"/>
  <c r="U81" i="22"/>
  <c r="U80" i="22"/>
  <c r="U79" i="22"/>
  <c r="U78" i="22"/>
  <c r="U77" i="22"/>
  <c r="U76" i="22"/>
  <c r="U75" i="22"/>
  <c r="U74" i="22"/>
  <c r="U73" i="22"/>
  <c r="U72" i="22"/>
  <c r="U71" i="22"/>
  <c r="U70" i="22"/>
  <c r="U69" i="22"/>
  <c r="U68" i="22"/>
  <c r="U67" i="22"/>
  <c r="U66" i="22"/>
  <c r="U65" i="22"/>
  <c r="U64" i="22"/>
  <c r="U63" i="22"/>
  <c r="U62" i="22"/>
  <c r="U61" i="22"/>
  <c r="U60" i="22"/>
  <c r="U57" i="22"/>
  <c r="U56" i="22"/>
  <c r="U54" i="22"/>
  <c r="U53" i="22"/>
  <c r="U52" i="22"/>
  <c r="U51" i="22"/>
  <c r="U50" i="22"/>
  <c r="U49" i="22"/>
  <c r="U48" i="22"/>
  <c r="U47" i="22"/>
  <c r="U46" i="22"/>
  <c r="U45" i="22"/>
  <c r="U44" i="22"/>
  <c r="U43" i="22"/>
  <c r="U42" i="22"/>
  <c r="U41" i="22"/>
  <c r="U39" i="22"/>
  <c r="U38" i="22"/>
  <c r="U37" i="22"/>
  <c r="U36" i="22"/>
  <c r="U35" i="22"/>
  <c r="U34" i="22"/>
  <c r="U33" i="22"/>
  <c r="U32" i="22"/>
  <c r="U31" i="22"/>
  <c r="U30" i="22"/>
  <c r="U29" i="22"/>
  <c r="U28" i="22"/>
  <c r="U27" i="22"/>
  <c r="U26" i="22"/>
  <c r="U25" i="22"/>
  <c r="U24" i="22"/>
  <c r="U23" i="22"/>
  <c r="U22" i="22"/>
  <c r="U21" i="22"/>
  <c r="U20" i="22"/>
  <c r="U19" i="22"/>
  <c r="U18" i="22"/>
  <c r="U17" i="22"/>
  <c r="U16" i="22"/>
  <c r="U15" i="22"/>
  <c r="U14" i="22"/>
  <c r="U13" i="22"/>
  <c r="U12" i="22"/>
  <c r="U11" i="22"/>
  <c r="U10" i="22"/>
  <c r="U9" i="22"/>
  <c r="U7" i="22"/>
  <c r="U6" i="22"/>
  <c r="T55" i="2"/>
  <c r="T56" i="2" s="1"/>
  <c r="D10" i="21"/>
  <c r="E10" i="21"/>
  <c r="F10" i="21"/>
  <c r="H10" i="21"/>
  <c r="K10" i="21"/>
  <c r="G10" i="21"/>
  <c r="J10" i="21"/>
  <c r="I10" i="21"/>
  <c r="L10" i="21"/>
  <c r="D9" i="21"/>
  <c r="E9" i="21"/>
  <c r="F9" i="21"/>
  <c r="G9" i="21"/>
  <c r="H9" i="21"/>
  <c r="I9" i="21"/>
  <c r="J9" i="21"/>
  <c r="K9" i="21"/>
  <c r="L9" i="21"/>
  <c r="D8" i="21"/>
  <c r="E8" i="21"/>
  <c r="F8" i="21"/>
  <c r="G8" i="21"/>
  <c r="H8" i="21"/>
  <c r="I8" i="21"/>
  <c r="J8" i="21"/>
  <c r="K8" i="21"/>
  <c r="L8" i="21"/>
  <c r="D7" i="21"/>
  <c r="E7" i="21"/>
  <c r="F7" i="21"/>
  <c r="G7" i="21"/>
  <c r="H7" i="21"/>
  <c r="I7" i="21"/>
  <c r="J7" i="21"/>
  <c r="K7" i="21"/>
  <c r="L7" i="21"/>
  <c r="D6" i="21"/>
  <c r="E6" i="21"/>
  <c r="F6" i="21"/>
  <c r="G6" i="21"/>
  <c r="H6" i="21"/>
  <c r="I6" i="21"/>
  <c r="J6" i="21"/>
  <c r="K6" i="21"/>
  <c r="L6" i="21"/>
  <c r="E5" i="21"/>
  <c r="F5" i="21"/>
  <c r="G5" i="21"/>
  <c r="H5" i="21"/>
  <c r="I5" i="21"/>
  <c r="J5" i="21"/>
  <c r="K5" i="21"/>
  <c r="L5" i="21"/>
  <c r="C58" i="21"/>
  <c r="C59" i="21"/>
  <c r="C57" i="21"/>
  <c r="L57" i="20"/>
  <c r="L63" i="20"/>
  <c r="L64" i="20"/>
  <c r="L65" i="20"/>
  <c r="C57" i="20"/>
  <c r="C63" i="20"/>
  <c r="C64" i="20"/>
  <c r="C65" i="20"/>
  <c r="U2" i="2"/>
  <c r="S54" i="2"/>
  <c r="M57" i="20"/>
  <c r="M63" i="20"/>
  <c r="M64" i="20"/>
  <c r="M65" i="20"/>
  <c r="K13" i="20"/>
  <c r="I13" i="21" s="1"/>
  <c r="K14" i="20"/>
  <c r="I14" i="21" s="1"/>
  <c r="K57" i="20"/>
  <c r="K63" i="20"/>
  <c r="K64" i="20"/>
  <c r="K65" i="20"/>
  <c r="J13" i="20"/>
  <c r="H13" i="21" s="1"/>
  <c r="J14" i="20"/>
  <c r="H14" i="21" s="1"/>
  <c r="J57" i="20"/>
  <c r="J63" i="20"/>
  <c r="J64" i="20"/>
  <c r="J65" i="20"/>
  <c r="I13" i="20"/>
  <c r="G13" i="21" s="1"/>
  <c r="I14" i="20"/>
  <c r="G14" i="21" s="1"/>
  <c r="I57" i="20"/>
  <c r="I63" i="20"/>
  <c r="I64" i="20"/>
  <c r="I65" i="20"/>
  <c r="N13" i="20"/>
  <c r="N14" i="20"/>
  <c r="L14" i="21" s="1"/>
  <c r="H13" i="20"/>
  <c r="F13" i="21" s="1"/>
  <c r="H14" i="20"/>
  <c r="F14" i="21" s="1"/>
  <c r="H57" i="20"/>
  <c r="H63" i="20"/>
  <c r="H64" i="20"/>
  <c r="H65" i="20"/>
  <c r="G13" i="20"/>
  <c r="E13" i="21" s="1"/>
  <c r="G14" i="20"/>
  <c r="E14" i="21" s="1"/>
  <c r="G57" i="20"/>
  <c r="G63" i="20"/>
  <c r="G64" i="20"/>
  <c r="G65" i="20"/>
  <c r="F13" i="20"/>
  <c r="D13" i="21" s="1"/>
  <c r="F14" i="20"/>
  <c r="D14" i="21" s="1"/>
  <c r="Q58" i="8"/>
  <c r="Q59" i="8"/>
  <c r="Q60" i="8"/>
  <c r="F5" i="20"/>
  <c r="E13" i="20"/>
  <c r="E14" i="20"/>
  <c r="Q58" i="7"/>
  <c r="Q59" i="7"/>
  <c r="Q60" i="7"/>
  <c r="E5" i="20"/>
  <c r="D13" i="20"/>
  <c r="D14" i="20"/>
  <c r="D57" i="20"/>
  <c r="D63" i="20"/>
  <c r="D64" i="20"/>
  <c r="D65" i="20"/>
  <c r="T603" i="22"/>
  <c r="T602" i="22"/>
  <c r="T601" i="22"/>
  <c r="T600" i="22"/>
  <c r="T599" i="22"/>
  <c r="T598" i="22"/>
  <c r="T597" i="22"/>
  <c r="T596" i="22"/>
  <c r="T595" i="22"/>
  <c r="T594" i="22"/>
  <c r="T593" i="22"/>
  <c r="T592" i="22"/>
  <c r="T591" i="22"/>
  <c r="T590" i="22"/>
  <c r="V590" i="22" s="1"/>
  <c r="T589" i="22"/>
  <c r="T588" i="22"/>
  <c r="T587" i="22"/>
  <c r="T586" i="22"/>
  <c r="T585" i="22"/>
  <c r="T584" i="22"/>
  <c r="T582" i="22"/>
  <c r="T581" i="22"/>
  <c r="T580" i="22"/>
  <c r="T579" i="22"/>
  <c r="T578" i="22"/>
  <c r="T577" i="22"/>
  <c r="T576" i="22"/>
  <c r="T575" i="22"/>
  <c r="T574" i="22"/>
  <c r="T573" i="22"/>
  <c r="T572" i="22"/>
  <c r="T571" i="22"/>
  <c r="T570" i="22"/>
  <c r="T568" i="22"/>
  <c r="T567" i="22"/>
  <c r="T566" i="22"/>
  <c r="T565" i="22"/>
  <c r="T564" i="22"/>
  <c r="T563" i="22"/>
  <c r="T562" i="22"/>
  <c r="T561" i="22"/>
  <c r="T560" i="22"/>
  <c r="T557" i="22"/>
  <c r="T556" i="22"/>
  <c r="T555" i="22"/>
  <c r="V555" i="22" s="1"/>
  <c r="T554" i="22"/>
  <c r="T553" i="22"/>
  <c r="T552" i="22"/>
  <c r="T551" i="22"/>
  <c r="T550" i="22"/>
  <c r="T549" i="22"/>
  <c r="T548" i="22"/>
  <c r="T547" i="22"/>
  <c r="T546" i="22"/>
  <c r="T545" i="22"/>
  <c r="T544" i="22"/>
  <c r="T543" i="22"/>
  <c r="T542" i="22"/>
  <c r="T541" i="22"/>
  <c r="T540" i="22"/>
  <c r="V540" i="22" s="1"/>
  <c r="T539" i="22"/>
  <c r="T538" i="22"/>
  <c r="T537" i="22"/>
  <c r="T536" i="22"/>
  <c r="T535" i="22"/>
  <c r="T534" i="22"/>
  <c r="T532" i="22"/>
  <c r="T531" i="22"/>
  <c r="T530" i="22"/>
  <c r="T529" i="22"/>
  <c r="T528" i="22"/>
  <c r="T527" i="22"/>
  <c r="T526" i="22"/>
  <c r="T525" i="22"/>
  <c r="T524" i="22"/>
  <c r="T523" i="22"/>
  <c r="T522" i="22"/>
  <c r="T521" i="22"/>
  <c r="T520" i="22"/>
  <c r="T518" i="22"/>
  <c r="T517" i="22"/>
  <c r="T516" i="22"/>
  <c r="T515" i="22"/>
  <c r="T514" i="22"/>
  <c r="T513" i="22"/>
  <c r="T512" i="22"/>
  <c r="T511" i="22"/>
  <c r="T507" i="22"/>
  <c r="T506" i="22"/>
  <c r="T505" i="22"/>
  <c r="V505" i="22" s="1"/>
  <c r="T504" i="22"/>
  <c r="T503" i="22"/>
  <c r="T502" i="22"/>
  <c r="T501" i="22"/>
  <c r="T500" i="22"/>
  <c r="T499" i="22"/>
  <c r="T102" i="22"/>
  <c r="T100" i="22"/>
  <c r="T99" i="22"/>
  <c r="T98" i="22"/>
  <c r="T96" i="22"/>
  <c r="T89" i="22"/>
  <c r="T4" i="22"/>
  <c r="K56" i="21"/>
  <c r="J56" i="21"/>
  <c r="H56" i="21"/>
  <c r="G56" i="21"/>
  <c r="F56" i="21"/>
  <c r="D56" i="21"/>
  <c r="L55" i="21"/>
  <c r="J55" i="21"/>
  <c r="G55" i="21"/>
  <c r="E55" i="21"/>
  <c r="J54" i="21"/>
  <c r="H54" i="21"/>
  <c r="E54" i="21"/>
  <c r="K53" i="21"/>
  <c r="H53" i="21"/>
  <c r="F53" i="21"/>
  <c r="D53" i="21"/>
  <c r="L52" i="21"/>
  <c r="J52" i="21"/>
  <c r="G52" i="21"/>
  <c r="E52" i="21"/>
  <c r="J51" i="21"/>
  <c r="H51" i="21"/>
  <c r="E51" i="21"/>
  <c r="F50" i="21"/>
  <c r="E50" i="21"/>
  <c r="K49" i="21"/>
  <c r="G49" i="21"/>
  <c r="E49" i="21"/>
  <c r="L48" i="21"/>
  <c r="G48" i="21"/>
  <c r="E48" i="21"/>
  <c r="L47" i="21"/>
  <c r="H47" i="21"/>
  <c r="G47" i="21"/>
  <c r="L46" i="21"/>
  <c r="J46" i="21"/>
  <c r="G46" i="21"/>
  <c r="F45" i="21"/>
  <c r="K44" i="21"/>
  <c r="F44" i="21"/>
  <c r="J43" i="21"/>
  <c r="E43" i="21"/>
  <c r="G42" i="21"/>
  <c r="E42" i="21"/>
  <c r="H41" i="21"/>
  <c r="F41" i="21"/>
  <c r="D41" i="21"/>
  <c r="J38" i="21"/>
  <c r="F38" i="21"/>
  <c r="D38" i="21"/>
  <c r="L37" i="21"/>
  <c r="J37" i="21"/>
  <c r="G37" i="21"/>
  <c r="E37" i="21"/>
  <c r="K36" i="21"/>
  <c r="H36" i="21"/>
  <c r="F36" i="21"/>
  <c r="H35" i="21"/>
  <c r="D35" i="21"/>
  <c r="L34" i="21"/>
  <c r="J34" i="21"/>
  <c r="H34" i="21"/>
  <c r="G34" i="21"/>
  <c r="G33" i="21"/>
  <c r="E33" i="21"/>
  <c r="D33" i="21"/>
  <c r="K32" i="21"/>
  <c r="H32" i="21"/>
  <c r="E32" i="21"/>
  <c r="L31" i="21"/>
  <c r="J31" i="21"/>
  <c r="F31" i="21"/>
  <c r="J30" i="21"/>
  <c r="H30" i="21"/>
  <c r="F30" i="21"/>
  <c r="D30" i="21"/>
  <c r="K29" i="21"/>
  <c r="G29" i="21"/>
  <c r="L28" i="21"/>
  <c r="J28" i="21"/>
  <c r="E28" i="21"/>
  <c r="K27" i="21"/>
  <c r="G27" i="21"/>
  <c r="E27" i="21"/>
  <c r="L26" i="21"/>
  <c r="H26" i="21"/>
  <c r="F26" i="21"/>
  <c r="K25" i="21"/>
  <c r="F25" i="21"/>
  <c r="D25" i="21"/>
  <c r="L24" i="21"/>
  <c r="G24" i="21"/>
  <c r="E24" i="21"/>
  <c r="K23" i="21"/>
  <c r="G23" i="21"/>
  <c r="E23" i="21"/>
  <c r="D23" i="21"/>
  <c r="K22" i="21"/>
  <c r="G22" i="21"/>
  <c r="E22" i="21"/>
  <c r="G21" i="21"/>
  <c r="E21" i="21"/>
  <c r="K20" i="21"/>
  <c r="F20" i="21"/>
  <c r="D20" i="21"/>
  <c r="L19" i="21"/>
  <c r="J19" i="21"/>
  <c r="G19" i="21"/>
  <c r="E19" i="21"/>
  <c r="L18" i="21"/>
  <c r="J18" i="21"/>
  <c r="H18" i="21"/>
  <c r="F18" i="21"/>
  <c r="D18" i="21"/>
  <c r="K16" i="21"/>
  <c r="I16" i="21"/>
  <c r="G16" i="21"/>
  <c r="J15" i="21"/>
  <c r="H15" i="21"/>
  <c r="E15" i="21"/>
  <c r="J14" i="21"/>
  <c r="K13" i="21"/>
  <c r="I12" i="21"/>
  <c r="F12" i="21"/>
  <c r="H11" i="21"/>
  <c r="AH24" i="4"/>
  <c r="AH20" i="4"/>
  <c r="AH8" i="4"/>
  <c r="T497" i="22"/>
  <c r="T496" i="22"/>
  <c r="T495" i="22"/>
  <c r="T494" i="22"/>
  <c r="T493" i="22"/>
  <c r="T492" i="22"/>
  <c r="T491" i="22"/>
  <c r="T490" i="22"/>
  <c r="V490" i="22" s="1"/>
  <c r="T489" i="22"/>
  <c r="T488" i="22"/>
  <c r="T487" i="22"/>
  <c r="T486" i="22"/>
  <c r="T485" i="22"/>
  <c r="T484" i="22"/>
  <c r="T482" i="22"/>
  <c r="T481" i="22"/>
  <c r="T480" i="22"/>
  <c r="T479" i="22"/>
  <c r="T478" i="22"/>
  <c r="T477" i="22"/>
  <c r="T476" i="22"/>
  <c r="T475" i="22"/>
  <c r="T474" i="22"/>
  <c r="T473" i="22"/>
  <c r="T472" i="22"/>
  <c r="T471" i="22"/>
  <c r="T470" i="22"/>
  <c r="T469" i="22"/>
  <c r="T468" i="22"/>
  <c r="T467" i="22"/>
  <c r="T466" i="22"/>
  <c r="T465" i="22"/>
  <c r="T464" i="22"/>
  <c r="T463" i="22"/>
  <c r="T462" i="22"/>
  <c r="T461" i="22"/>
  <c r="T460" i="22"/>
  <c r="T457" i="22"/>
  <c r="T456" i="22"/>
  <c r="T455" i="22"/>
  <c r="V455" i="22" s="1"/>
  <c r="T454" i="22"/>
  <c r="T453" i="22"/>
  <c r="T452" i="22"/>
  <c r="T451" i="22"/>
  <c r="T450" i="22"/>
  <c r="T449" i="22"/>
  <c r="T448" i="22"/>
  <c r="T447" i="22"/>
  <c r="T446" i="22"/>
  <c r="T445" i="22"/>
  <c r="T444" i="22"/>
  <c r="T443" i="22"/>
  <c r="T442" i="22"/>
  <c r="T441" i="22"/>
  <c r="T440" i="22"/>
  <c r="V440" i="22" s="1"/>
  <c r="T439" i="22"/>
  <c r="T438" i="22"/>
  <c r="T437" i="22"/>
  <c r="T436" i="22"/>
  <c r="T435" i="22"/>
  <c r="T291" i="22"/>
  <c r="T290" i="22"/>
  <c r="V290" i="22" s="1"/>
  <c r="T288" i="22"/>
  <c r="T287" i="22"/>
  <c r="T286" i="22"/>
  <c r="T274" i="22"/>
  <c r="AH56" i="4"/>
  <c r="AH55" i="4"/>
  <c r="AH53" i="4"/>
  <c r="AH52" i="4"/>
  <c r="AH51" i="4"/>
  <c r="AH50" i="4"/>
  <c r="AH49" i="4"/>
  <c r="AH47" i="4"/>
  <c r="AH46" i="4"/>
  <c r="AH45" i="4"/>
  <c r="AH43" i="4"/>
  <c r="AH42" i="4"/>
  <c r="AH41" i="4"/>
  <c r="AH38" i="4"/>
  <c r="AH37" i="4"/>
  <c r="AH36" i="4"/>
  <c r="AH35" i="4"/>
  <c r="AH33" i="4"/>
  <c r="AH32" i="4"/>
  <c r="AH30" i="4"/>
  <c r="AH29" i="4"/>
  <c r="AH27" i="4"/>
  <c r="AH26" i="4"/>
  <c r="AH22" i="4"/>
  <c r="AH6" i="4"/>
  <c r="AH5" i="4"/>
  <c r="AC10" i="2"/>
  <c r="T508" i="22"/>
  <c r="T434" i="22"/>
  <c r="T432" i="22"/>
  <c r="T431" i="22"/>
  <c r="T430" i="22"/>
  <c r="T429" i="22"/>
  <c r="T428" i="22"/>
  <c r="T427" i="22"/>
  <c r="T426" i="22"/>
  <c r="T425" i="22"/>
  <c r="T424" i="22"/>
  <c r="T423" i="22"/>
  <c r="T422" i="22"/>
  <c r="T421" i="22"/>
  <c r="T420" i="22"/>
  <c r="T419" i="22"/>
  <c r="T418" i="22"/>
  <c r="T417" i="22"/>
  <c r="T416" i="22"/>
  <c r="T415" i="22"/>
  <c r="T414" i="22"/>
  <c r="T413" i="22"/>
  <c r="T412" i="22"/>
  <c r="T411" i="22"/>
  <c r="T410" i="22"/>
  <c r="T407" i="22"/>
  <c r="T406" i="22"/>
  <c r="T405" i="22"/>
  <c r="V405" i="22" s="1"/>
  <c r="T404" i="22"/>
  <c r="T403" i="22"/>
  <c r="T402" i="22"/>
  <c r="T401" i="22"/>
  <c r="T400" i="22"/>
  <c r="T399" i="22"/>
  <c r="T398" i="22"/>
  <c r="T397" i="22"/>
  <c r="T395" i="22"/>
  <c r="T394" i="22"/>
  <c r="T320" i="22"/>
  <c r="T319" i="22"/>
  <c r="T318" i="22"/>
  <c r="T315" i="22"/>
  <c r="T314" i="22"/>
  <c r="T313" i="22"/>
  <c r="T310" i="22"/>
  <c r="T307" i="22"/>
  <c r="T306" i="22"/>
  <c r="T304" i="22"/>
  <c r="T299" i="22"/>
  <c r="T298" i="22"/>
  <c r="T297" i="22"/>
  <c r="T295" i="22"/>
  <c r="T294" i="22"/>
  <c r="T104" i="22"/>
  <c r="T103" i="22"/>
  <c r="T97" i="22"/>
  <c r="T94" i="22"/>
  <c r="T93" i="22"/>
  <c r="T92" i="22"/>
  <c r="T91" i="22"/>
  <c r="V90" i="22"/>
  <c r="L56" i="21"/>
  <c r="E56" i="21"/>
  <c r="K55" i="21"/>
  <c r="I55" i="21"/>
  <c r="H55" i="21"/>
  <c r="F55" i="21"/>
  <c r="D55" i="21"/>
  <c r="L54" i="21"/>
  <c r="K54" i="21"/>
  <c r="I54" i="21"/>
  <c r="G54" i="21"/>
  <c r="F54" i="21"/>
  <c r="L53" i="21"/>
  <c r="I53" i="21"/>
  <c r="G53" i="21"/>
  <c r="E53" i="21"/>
  <c r="K52" i="21"/>
  <c r="I52" i="21"/>
  <c r="H52" i="21"/>
  <c r="F52" i="21"/>
  <c r="L51" i="21"/>
  <c r="I51" i="21"/>
  <c r="G51" i="21"/>
  <c r="F51" i="21"/>
  <c r="D51" i="21"/>
  <c r="L50" i="21"/>
  <c r="J50" i="21"/>
  <c r="G50" i="21"/>
  <c r="D50" i="21"/>
  <c r="L49" i="21"/>
  <c r="J49" i="21"/>
  <c r="H49" i="21"/>
  <c r="D49" i="21"/>
  <c r="K48" i="21"/>
  <c r="H48" i="21"/>
  <c r="J47" i="21"/>
  <c r="F47" i="21"/>
  <c r="D47" i="21"/>
  <c r="H46" i="21"/>
  <c r="F46" i="21"/>
  <c r="D46" i="21"/>
  <c r="K45" i="21"/>
  <c r="H45" i="21"/>
  <c r="G45" i="21"/>
  <c r="E45" i="21"/>
  <c r="D45" i="21"/>
  <c r="L44" i="21"/>
  <c r="J44" i="21"/>
  <c r="H44" i="21"/>
  <c r="G44" i="21"/>
  <c r="E44" i="21"/>
  <c r="K43" i="21"/>
  <c r="H43" i="21"/>
  <c r="D43" i="21"/>
  <c r="L42" i="21"/>
  <c r="J42" i="21"/>
  <c r="H42" i="21"/>
  <c r="D42" i="21"/>
  <c r="K41" i="21"/>
  <c r="I41" i="21"/>
  <c r="G41" i="21"/>
  <c r="E41" i="21"/>
  <c r="L39" i="21"/>
  <c r="J39" i="21"/>
  <c r="I39" i="21"/>
  <c r="G39" i="21"/>
  <c r="E39" i="21"/>
  <c r="L38" i="21"/>
  <c r="I38" i="21"/>
  <c r="H38" i="21"/>
  <c r="G38" i="21"/>
  <c r="E38" i="21"/>
  <c r="H37" i="21"/>
  <c r="F37" i="21"/>
  <c r="D37" i="21"/>
  <c r="J36" i="21"/>
  <c r="G36" i="21"/>
  <c r="D36" i="21"/>
  <c r="L35" i="21"/>
  <c r="J35" i="21"/>
  <c r="G35" i="21"/>
  <c r="F35" i="21"/>
  <c r="K34" i="21"/>
  <c r="I34" i="21"/>
  <c r="F34" i="21"/>
  <c r="E34" i="21"/>
  <c r="L33" i="21"/>
  <c r="J33" i="21"/>
  <c r="H33" i="21"/>
  <c r="L32" i="21"/>
  <c r="J32" i="21"/>
  <c r="F32" i="21"/>
  <c r="H31" i="21"/>
  <c r="G31" i="21"/>
  <c r="L30" i="21"/>
  <c r="I30" i="21"/>
  <c r="E30" i="21"/>
  <c r="H29" i="21"/>
  <c r="F29" i="21"/>
  <c r="I28" i="21"/>
  <c r="G28" i="21"/>
  <c r="D28" i="21"/>
  <c r="J27" i="21"/>
  <c r="H27" i="21"/>
  <c r="F27" i="21"/>
  <c r="D27" i="21"/>
  <c r="K26" i="21"/>
  <c r="I26" i="21"/>
  <c r="G26" i="21"/>
  <c r="E26" i="21"/>
  <c r="J25" i="21"/>
  <c r="G25" i="21"/>
  <c r="E25" i="21"/>
  <c r="J24" i="21"/>
  <c r="J23" i="21"/>
  <c r="H23" i="21"/>
  <c r="F23" i="21"/>
  <c r="L22" i="21"/>
  <c r="J22" i="21"/>
  <c r="F22" i="21"/>
  <c r="D22" i="21"/>
  <c r="L21" i="21"/>
  <c r="J21" i="21"/>
  <c r="H21" i="21"/>
  <c r="L20" i="21"/>
  <c r="J20" i="21"/>
  <c r="H20" i="21"/>
  <c r="I19" i="21"/>
  <c r="F19" i="21"/>
  <c r="G18" i="21"/>
  <c r="E18" i="21"/>
  <c r="J16" i="21"/>
  <c r="F16" i="21"/>
  <c r="K15" i="21"/>
  <c r="I15" i="21"/>
  <c r="K14" i="21"/>
  <c r="J13" i="21"/>
  <c r="E12" i="21"/>
  <c r="G11" i="21"/>
  <c r="AH23" i="4"/>
  <c r="AH16" i="4"/>
  <c r="AH12" i="4"/>
  <c r="AH11" i="4"/>
  <c r="AH10" i="4"/>
  <c r="AH7" i="4"/>
  <c r="AC12" i="2"/>
  <c r="AC9" i="2"/>
  <c r="T393" i="22"/>
  <c r="T392" i="22"/>
  <c r="T391" i="22"/>
  <c r="T390" i="22"/>
  <c r="V390" i="22" s="1"/>
  <c r="T389" i="22"/>
  <c r="T388" i="22"/>
  <c r="T387" i="22"/>
  <c r="T386" i="22"/>
  <c r="T385" i="22"/>
  <c r="T384" i="22"/>
  <c r="T383" i="22"/>
  <c r="T382" i="22"/>
  <c r="T381" i="22"/>
  <c r="T380" i="22"/>
  <c r="T379" i="22"/>
  <c r="T378" i="22"/>
  <c r="T377" i="22"/>
  <c r="T351" i="22"/>
  <c r="T350" i="22"/>
  <c r="T348" i="22"/>
  <c r="T344" i="22"/>
  <c r="T343" i="22"/>
  <c r="T337" i="22"/>
  <c r="T335" i="22"/>
  <c r="T330" i="22"/>
  <c r="T328" i="22"/>
  <c r="T323" i="22"/>
  <c r="T316" i="22"/>
  <c r="T305" i="22"/>
  <c r="V305" i="22" s="1"/>
  <c r="F48" i="21"/>
  <c r="E46" i="21"/>
  <c r="L45" i="21"/>
  <c r="F43" i="21"/>
  <c r="F42" i="21"/>
  <c r="J41" i="21"/>
  <c r="K37" i="21"/>
  <c r="E35" i="21"/>
  <c r="F33" i="21"/>
  <c r="D32" i="21"/>
  <c r="J29" i="21"/>
  <c r="L25" i="21"/>
  <c r="L23" i="21"/>
  <c r="E20" i="21"/>
  <c r="L16" i="21"/>
  <c r="L15" i="21"/>
  <c r="G15" i="21"/>
  <c r="D15" i="21"/>
  <c r="L11" i="21"/>
  <c r="E11" i="21"/>
  <c r="AH14" i="4"/>
  <c r="T277" i="22"/>
  <c r="T275" i="22"/>
  <c r="T273" i="22"/>
  <c r="T375" i="22"/>
  <c r="T374" i="22"/>
  <c r="T373" i="22"/>
  <c r="T372" i="22"/>
  <c r="T371" i="22"/>
  <c r="T370" i="22"/>
  <c r="T369" i="22"/>
  <c r="T368" i="22"/>
  <c r="T367" i="22"/>
  <c r="T366" i="22"/>
  <c r="T365" i="22"/>
  <c r="T364" i="22"/>
  <c r="T363" i="22"/>
  <c r="T362" i="22"/>
  <c r="T361" i="22"/>
  <c r="T360" i="22"/>
  <c r="T358" i="22"/>
  <c r="T357" i="22"/>
  <c r="T356" i="22"/>
  <c r="T355" i="22"/>
  <c r="V355" i="22" s="1"/>
  <c r="T354" i="22"/>
  <c r="T353" i="22"/>
  <c r="T352" i="22"/>
  <c r="T349" i="22"/>
  <c r="T347" i="22"/>
  <c r="T346" i="22"/>
  <c r="T345" i="22"/>
  <c r="T342" i="22"/>
  <c r="T341" i="22"/>
  <c r="T340" i="22"/>
  <c r="V340" i="22" s="1"/>
  <c r="T339" i="22"/>
  <c r="T338" i="22"/>
  <c r="T336" i="22"/>
  <c r="T334" i="22"/>
  <c r="T333" i="22"/>
  <c r="T332" i="22"/>
  <c r="T331" i="22"/>
  <c r="T329" i="22"/>
  <c r="T327" i="22"/>
  <c r="T326" i="22"/>
  <c r="T325" i="22"/>
  <c r="T324" i="22"/>
  <c r="T322" i="22"/>
  <c r="T296" i="22"/>
  <c r="T293" i="22"/>
  <c r="L43" i="21"/>
  <c r="K35" i="21"/>
  <c r="F28" i="21"/>
  <c r="F21" i="21"/>
  <c r="D19" i="21"/>
  <c r="E16" i="21"/>
  <c r="L12" i="21"/>
  <c r="AH13" i="4"/>
  <c r="T292" i="22"/>
  <c r="T289" i="22"/>
  <c r="T285" i="22"/>
  <c r="T284" i="22"/>
  <c r="T283" i="22"/>
  <c r="T282" i="22"/>
  <c r="T281" i="22"/>
  <c r="T280" i="22"/>
  <c r="T279" i="22"/>
  <c r="T278" i="22"/>
  <c r="T276" i="22"/>
  <c r="T271" i="22"/>
  <c r="T270" i="22"/>
  <c r="T269" i="22"/>
  <c r="T268" i="22"/>
  <c r="T267" i="22"/>
  <c r="T266" i="22"/>
  <c r="T265" i="22"/>
  <c r="T264" i="22"/>
  <c r="T263" i="22"/>
  <c r="T262" i="22"/>
  <c r="T261" i="22"/>
  <c r="T260" i="22"/>
  <c r="T257" i="22"/>
  <c r="T256" i="22"/>
  <c r="T255" i="22"/>
  <c r="V255" i="22" s="1"/>
  <c r="T254" i="22"/>
  <c r="T253" i="22"/>
  <c r="T252" i="22"/>
  <c r="T251" i="22"/>
  <c r="T250" i="22"/>
  <c r="T249" i="22"/>
  <c r="T248" i="22"/>
  <c r="T247" i="22"/>
  <c r="T246" i="22"/>
  <c r="T245" i="22"/>
  <c r="T244" i="22"/>
  <c r="T243" i="22"/>
  <c r="T242" i="22"/>
  <c r="T241" i="22"/>
  <c r="T240" i="22"/>
  <c r="V240" i="22" s="1"/>
  <c r="T239" i="22"/>
  <c r="T238" i="22"/>
  <c r="T237" i="22"/>
  <c r="T236" i="22"/>
  <c r="T235" i="22"/>
  <c r="T234" i="22"/>
  <c r="T233" i="22"/>
  <c r="T232" i="22"/>
  <c r="T231" i="22"/>
  <c r="T230" i="22"/>
  <c r="T229" i="22"/>
  <c r="T228" i="22"/>
  <c r="T227" i="22"/>
  <c r="T226" i="22"/>
  <c r="T225" i="22"/>
  <c r="T224" i="22"/>
  <c r="T223" i="22"/>
  <c r="T222" i="22"/>
  <c r="T221" i="22"/>
  <c r="T220" i="22"/>
  <c r="T219" i="22"/>
  <c r="T218" i="22"/>
  <c r="T217" i="22"/>
  <c r="T216" i="22"/>
  <c r="T215" i="22"/>
  <c r="T214" i="22"/>
  <c r="T213" i="22"/>
  <c r="T212" i="22"/>
  <c r="T211" i="22"/>
  <c r="T210" i="22"/>
  <c r="T208" i="22"/>
  <c r="T207" i="22"/>
  <c r="T206" i="22"/>
  <c r="T205" i="22"/>
  <c r="V205" i="22" s="1"/>
  <c r="T204" i="22"/>
  <c r="T203" i="22"/>
  <c r="T202" i="22"/>
  <c r="T201" i="22"/>
  <c r="T200" i="22"/>
  <c r="T199" i="22"/>
  <c r="T198" i="22"/>
  <c r="T197" i="22"/>
  <c r="T196" i="22"/>
  <c r="T195" i="22"/>
  <c r="T194" i="22"/>
  <c r="T193" i="22"/>
  <c r="T192" i="22"/>
  <c r="T101" i="22"/>
  <c r="F49" i="21"/>
  <c r="D48" i="21"/>
  <c r="E47" i="21"/>
  <c r="D44" i="21"/>
  <c r="L41" i="21"/>
  <c r="F39" i="21"/>
  <c r="L36" i="21"/>
  <c r="G32" i="21"/>
  <c r="D31" i="21"/>
  <c r="G30" i="21"/>
  <c r="L29" i="21"/>
  <c r="D29" i="21"/>
  <c r="L27" i="21"/>
  <c r="K24" i="21"/>
  <c r="F24" i="21"/>
  <c r="K21" i="21"/>
  <c r="G20" i="21"/>
  <c r="K19" i="21"/>
  <c r="K18" i="21"/>
  <c r="D16" i="21"/>
  <c r="F15" i="21"/>
  <c r="G12" i="21"/>
  <c r="D12" i="21"/>
  <c r="F11" i="21"/>
  <c r="D11" i="21"/>
  <c r="AH15" i="4"/>
  <c r="AC8" i="2"/>
  <c r="AC6" i="2"/>
  <c r="T191" i="22"/>
  <c r="T190" i="22"/>
  <c r="V190" i="22" s="1"/>
  <c r="T189" i="22"/>
  <c r="T188" i="22"/>
  <c r="T187" i="22"/>
  <c r="T186" i="22"/>
  <c r="T185" i="22"/>
  <c r="T184" i="22"/>
  <c r="T183" i="22"/>
  <c r="T182" i="22"/>
  <c r="T181" i="22"/>
  <c r="T180" i="22"/>
  <c r="T179" i="22"/>
  <c r="T178" i="22"/>
  <c r="T177" i="22"/>
  <c r="T176" i="22"/>
  <c r="T175" i="22"/>
  <c r="T174" i="22"/>
  <c r="T173" i="22"/>
  <c r="T172" i="22"/>
  <c r="T171" i="22"/>
  <c r="T170" i="22"/>
  <c r="T168" i="22"/>
  <c r="T166" i="22"/>
  <c r="T165" i="22"/>
  <c r="T164" i="22"/>
  <c r="T163" i="22"/>
  <c r="T162" i="22"/>
  <c r="T161" i="22"/>
  <c r="T160" i="22"/>
  <c r="T157" i="22"/>
  <c r="T156" i="22"/>
  <c r="T155" i="22"/>
  <c r="V155" i="22" s="1"/>
  <c r="T154" i="22"/>
  <c r="T153" i="22"/>
  <c r="T152" i="22"/>
  <c r="T151" i="22"/>
  <c r="T150" i="22"/>
  <c r="T149" i="22"/>
  <c r="T148" i="22"/>
  <c r="T147" i="22"/>
  <c r="T146" i="22"/>
  <c r="T145" i="22"/>
  <c r="T144" i="22"/>
  <c r="T143" i="22"/>
  <c r="T142" i="22"/>
  <c r="T141" i="22"/>
  <c r="T140" i="22"/>
  <c r="V140" i="22" s="1"/>
  <c r="T139" i="22"/>
  <c r="T138" i="22"/>
  <c r="T137" i="22"/>
  <c r="T136" i="22"/>
  <c r="T135" i="22"/>
  <c r="T134" i="22"/>
  <c r="T133" i="22"/>
  <c r="T132" i="22"/>
  <c r="T131" i="22"/>
  <c r="T130" i="22"/>
  <c r="T129" i="22"/>
  <c r="T128" i="22"/>
  <c r="T127" i="22"/>
  <c r="T126" i="22"/>
  <c r="T125" i="22"/>
  <c r="T124" i="22"/>
  <c r="T123" i="22"/>
  <c r="T122" i="22"/>
  <c r="T121" i="22"/>
  <c r="T120" i="22"/>
  <c r="T119" i="22"/>
  <c r="T118" i="22"/>
  <c r="T117" i="22"/>
  <c r="T116" i="22"/>
  <c r="T115" i="22"/>
  <c r="T114" i="22"/>
  <c r="T113" i="22"/>
  <c r="T112" i="22"/>
  <c r="T111" i="22"/>
  <c r="T110" i="22"/>
  <c r="T108" i="22"/>
  <c r="T107" i="22"/>
  <c r="T106" i="22"/>
  <c r="AC13" i="2"/>
  <c r="T88" i="22"/>
  <c r="T87" i="22"/>
  <c r="T86" i="22"/>
  <c r="T85" i="22"/>
  <c r="T84" i="22"/>
  <c r="T83" i="22"/>
  <c r="T82" i="22"/>
  <c r="T81" i="22"/>
  <c r="T80" i="22"/>
  <c r="T79" i="22"/>
  <c r="T35" i="22"/>
  <c r="T33" i="22"/>
  <c r="T32" i="22"/>
  <c r="T30" i="22"/>
  <c r="T26" i="22"/>
  <c r="T22" i="22"/>
  <c r="T20" i="22"/>
  <c r="T16" i="22"/>
  <c r="T15" i="22"/>
  <c r="T14" i="22"/>
  <c r="T12" i="22"/>
  <c r="T9" i="22"/>
  <c r="AC4" i="2"/>
  <c r="T78" i="22"/>
  <c r="T77" i="22"/>
  <c r="T76" i="22"/>
  <c r="T75" i="22"/>
  <c r="T74" i="22"/>
  <c r="T73" i="22"/>
  <c r="T72" i="22"/>
  <c r="T71" i="22"/>
  <c r="T70" i="22"/>
  <c r="T69" i="22"/>
  <c r="T68" i="22"/>
  <c r="T67" i="22"/>
  <c r="T66" i="22"/>
  <c r="T65" i="22"/>
  <c r="T64" i="22"/>
  <c r="T63" i="22"/>
  <c r="T62" i="22"/>
  <c r="T61" i="22"/>
  <c r="T60" i="22"/>
  <c r="T57" i="22"/>
  <c r="T56" i="22"/>
  <c r="T55" i="22"/>
  <c r="V55" i="22" s="1"/>
  <c r="T54" i="22"/>
  <c r="T53" i="22"/>
  <c r="T52" i="22"/>
  <c r="T51" i="22"/>
  <c r="T50" i="22"/>
  <c r="T49" i="22"/>
  <c r="T48" i="22"/>
  <c r="T47" i="22"/>
  <c r="T46" i="22"/>
  <c r="T45" i="22"/>
  <c r="T44" i="22"/>
  <c r="T43" i="22"/>
  <c r="T42" i="22"/>
  <c r="T41" i="22"/>
  <c r="T40" i="22"/>
  <c r="V40" i="22" s="1"/>
  <c r="T39" i="22"/>
  <c r="T38" i="22"/>
  <c r="T37" i="22"/>
  <c r="T36" i="22"/>
  <c r="T34" i="22"/>
  <c r="T31" i="22"/>
  <c r="T29" i="22"/>
  <c r="T28" i="22"/>
  <c r="T27" i="22"/>
  <c r="T25" i="22"/>
  <c r="T24" i="22"/>
  <c r="T23" i="22"/>
  <c r="T21" i="22"/>
  <c r="T19" i="22"/>
  <c r="T18" i="22"/>
  <c r="T17" i="22"/>
  <c r="T13" i="22"/>
  <c r="T11" i="22"/>
  <c r="T10" i="22"/>
  <c r="T7" i="22"/>
  <c r="T6" i="22"/>
  <c r="Q57" i="20"/>
  <c r="P57" i="20"/>
  <c r="O57" i="20"/>
  <c r="AH19" i="4"/>
  <c r="AH18" i="4"/>
  <c r="AH9" i="4"/>
  <c r="AC2" i="2"/>
  <c r="AH54" i="4"/>
  <c r="AH48" i="4"/>
  <c r="AH44" i="4"/>
  <c r="AH39" i="4"/>
  <c r="AH34" i="4"/>
  <c r="AH31" i="4"/>
  <c r="AH28" i="4"/>
  <c r="AH25" i="4"/>
  <c r="AH21" i="4"/>
  <c r="AC11" i="2"/>
  <c r="AC7" i="2"/>
  <c r="B50" i="2" l="1" a="1"/>
  <c r="B55" i="2" a="1"/>
  <c r="B55" i="2" s="1"/>
  <c r="B10" i="2" s="1"/>
  <c r="C10" i="2" s="1"/>
  <c r="B57" i="2" a="1"/>
  <c r="B57" i="2" s="1"/>
  <c r="B12" i="2" s="1"/>
  <c r="C12" i="2" s="1"/>
  <c r="B58" i="2" a="1"/>
  <c r="B58" i="2" s="1"/>
  <c r="B13" i="2" s="1"/>
  <c r="C13" i="2" s="1"/>
  <c r="B59" i="2" a="1"/>
  <c r="B59" i="2" s="1"/>
  <c r="B14" i="2" s="1"/>
  <c r="C14" i="2" s="1"/>
  <c r="B60" i="2" a="1"/>
  <c r="B60" i="2" s="1"/>
  <c r="B15" i="2" s="1"/>
  <c r="C15" i="2" s="1"/>
  <c r="B61" i="2" a="1"/>
  <c r="B61" i="2" s="1"/>
  <c r="B16" i="2" s="1"/>
  <c r="C16" i="2" s="1"/>
  <c r="B62" i="2" a="1"/>
  <c r="B62" i="2" s="1"/>
  <c r="B17" i="2" s="1"/>
  <c r="C17" i="2" s="1"/>
  <c r="B63" i="2" a="1"/>
  <c r="B63" i="2" s="1"/>
  <c r="B18" i="2" s="1"/>
  <c r="C18" i="2" s="1"/>
  <c r="B54" i="2" a="1"/>
  <c r="B54" i="2" s="1"/>
  <c r="B9" i="2" s="1"/>
  <c r="C9" i="2" s="1"/>
  <c r="B53" i="2" a="1"/>
  <c r="B53" i="2" s="1"/>
  <c r="B8" i="2" s="1"/>
  <c r="C8" i="2" s="1"/>
  <c r="B52" i="2" a="1"/>
  <c r="B52" i="2" s="1"/>
  <c r="B7" i="2" s="1"/>
  <c r="C7" i="2" s="1"/>
  <c r="B56" i="2" a="1"/>
  <c r="B56" i="2" s="1"/>
  <c r="B11" i="2" s="1"/>
  <c r="C11" i="2" s="1"/>
  <c r="B65" i="2" a="1"/>
  <c r="B65" i="2" s="1"/>
  <c r="B20" i="2" s="1"/>
  <c r="B64" i="2" a="1"/>
  <c r="B64" i="2" s="1"/>
  <c r="B19" i="2" s="1"/>
  <c r="D50" i="2"/>
  <c r="D51" i="2"/>
  <c r="B27" i="2" s="1"/>
  <c r="E58" i="21"/>
  <c r="E59" i="21"/>
  <c r="E57" i="21"/>
  <c r="F57" i="21"/>
  <c r="F59" i="21"/>
  <c r="F58" i="21"/>
  <c r="G58" i="21"/>
  <c r="G57" i="21"/>
  <c r="G59" i="21"/>
  <c r="H57" i="21"/>
  <c r="H59" i="21"/>
  <c r="H58" i="21"/>
  <c r="I59" i="21"/>
  <c r="I57" i="21"/>
  <c r="I58" i="21"/>
  <c r="J59" i="21"/>
  <c r="J57" i="21"/>
  <c r="J58" i="21"/>
  <c r="K57" i="21"/>
  <c r="K58" i="21"/>
  <c r="K59" i="21"/>
  <c r="V5" i="2"/>
  <c r="V3" i="2"/>
  <c r="V4" i="2"/>
  <c r="V8" i="2"/>
  <c r="V9" i="2"/>
  <c r="V11" i="2"/>
  <c r="V13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6" i="2"/>
  <c r="V7" i="2"/>
  <c r="V10" i="2"/>
  <c r="V12" i="2"/>
  <c r="V2" i="2"/>
  <c r="N57" i="20"/>
  <c r="L13" i="21"/>
  <c r="F57" i="20"/>
  <c r="F63" i="20"/>
  <c r="F64" i="20"/>
  <c r="F65" i="20"/>
  <c r="E57" i="20"/>
  <c r="E63" i="20"/>
  <c r="E64" i="20"/>
  <c r="E65" i="20"/>
  <c r="V603" i="22"/>
  <c r="V602" i="22"/>
  <c r="V601" i="22"/>
  <c r="V600" i="22"/>
  <c r="V599" i="22"/>
  <c r="V598" i="22"/>
  <c r="V597" i="22"/>
  <c r="V596" i="22"/>
  <c r="V595" i="22"/>
  <c r="V594" i="22"/>
  <c r="V593" i="22"/>
  <c r="V592" i="22"/>
  <c r="V591" i="22"/>
  <c r="V589" i="22"/>
  <c r="V588" i="22"/>
  <c r="V587" i="22"/>
  <c r="V586" i="22"/>
  <c r="V585" i="22"/>
  <c r="V584" i="22"/>
  <c r="V582" i="22"/>
  <c r="V581" i="22"/>
  <c r="V580" i="22"/>
  <c r="V579" i="22"/>
  <c r="V578" i="22"/>
  <c r="V577" i="22"/>
  <c r="V576" i="22"/>
  <c r="V575" i="22"/>
  <c r="V574" i="22"/>
  <c r="V573" i="22"/>
  <c r="V572" i="22"/>
  <c r="V571" i="22"/>
  <c r="V570" i="22"/>
  <c r="V568" i="22"/>
  <c r="V567" i="22"/>
  <c r="V566" i="22"/>
  <c r="V565" i="22"/>
  <c r="V564" i="22"/>
  <c r="V563" i="22"/>
  <c r="V562" i="22"/>
  <c r="V561" i="22"/>
  <c r="V560" i="22"/>
  <c r="V557" i="22"/>
  <c r="V556" i="22"/>
  <c r="V554" i="22"/>
  <c r="V553" i="22"/>
  <c r="V552" i="22"/>
  <c r="V551" i="22"/>
  <c r="V550" i="22"/>
  <c r="V549" i="22"/>
  <c r="V548" i="22"/>
  <c r="V547" i="22"/>
  <c r="V546" i="22"/>
  <c r="V545" i="22"/>
  <c r="V544" i="22"/>
  <c r="V543" i="22"/>
  <c r="V542" i="22"/>
  <c r="V541" i="22"/>
  <c r="V539" i="22"/>
  <c r="V538" i="22"/>
  <c r="V537" i="22"/>
  <c r="V536" i="22"/>
  <c r="V535" i="22"/>
  <c r="V534" i="22"/>
  <c r="V532" i="22"/>
  <c r="V531" i="22"/>
  <c r="V530" i="22"/>
  <c r="V529" i="22"/>
  <c r="V528" i="22"/>
  <c r="V527" i="22"/>
  <c r="V526" i="22"/>
  <c r="V525" i="22"/>
  <c r="V524" i="22"/>
  <c r="V523" i="22"/>
  <c r="V522" i="22"/>
  <c r="V521" i="22"/>
  <c r="V520" i="22"/>
  <c r="V518" i="22"/>
  <c r="V517" i="22"/>
  <c r="V516" i="22"/>
  <c r="V515" i="22"/>
  <c r="V514" i="22"/>
  <c r="V513" i="22"/>
  <c r="V512" i="22"/>
  <c r="V511" i="22"/>
  <c r="V508" i="22"/>
  <c r="V507" i="22"/>
  <c r="V506" i="22"/>
  <c r="V504" i="22"/>
  <c r="V503" i="22"/>
  <c r="V502" i="22"/>
  <c r="V501" i="22"/>
  <c r="V500" i="22"/>
  <c r="V499" i="22"/>
  <c r="V294" i="22"/>
  <c r="V293" i="22"/>
  <c r="V97" i="22"/>
  <c r="V94" i="22"/>
  <c r="V93" i="22"/>
  <c r="V92" i="22"/>
  <c r="V91" i="22"/>
  <c r="V497" i="22"/>
  <c r="V496" i="22"/>
  <c r="V495" i="22"/>
  <c r="V494" i="22"/>
  <c r="V493" i="22"/>
  <c r="V492" i="22"/>
  <c r="V491" i="22"/>
  <c r="V489" i="22"/>
  <c r="V488" i="22"/>
  <c r="V487" i="22"/>
  <c r="V486" i="22"/>
  <c r="V485" i="22"/>
  <c r="V484" i="22"/>
  <c r="V482" i="22"/>
  <c r="V481" i="22"/>
  <c r="V480" i="22"/>
  <c r="V479" i="22"/>
  <c r="V478" i="22"/>
  <c r="V477" i="22"/>
  <c r="V476" i="22"/>
  <c r="V475" i="22"/>
  <c r="V474" i="22"/>
  <c r="V473" i="22"/>
  <c r="V472" i="22"/>
  <c r="V471" i="22"/>
  <c r="V470" i="22"/>
  <c r="V469" i="22"/>
  <c r="V468" i="22"/>
  <c r="V467" i="22"/>
  <c r="V466" i="22"/>
  <c r="V465" i="22"/>
  <c r="V464" i="22"/>
  <c r="V463" i="22"/>
  <c r="V462" i="22"/>
  <c r="V461" i="22"/>
  <c r="V460" i="22"/>
  <c r="V457" i="22"/>
  <c r="V456" i="22"/>
  <c r="V454" i="22"/>
  <c r="V392" i="22"/>
  <c r="V386" i="22"/>
  <c r="V385" i="22"/>
  <c r="V384" i="22"/>
  <c r="V383" i="22"/>
  <c r="V381" i="22"/>
  <c r="V380" i="22"/>
  <c r="V375" i="22"/>
  <c r="V367" i="22"/>
  <c r="V366" i="22"/>
  <c r="V364" i="22"/>
  <c r="V363" i="22"/>
  <c r="V361" i="22"/>
  <c r="V360" i="22"/>
  <c r="V356" i="22"/>
  <c r="V353" i="22"/>
  <c r="V352" i="22"/>
  <c r="V347" i="22"/>
  <c r="V346" i="22"/>
  <c r="V343" i="22"/>
  <c r="V339" i="22"/>
  <c r="V336" i="22"/>
  <c r="V335" i="22"/>
  <c r="V334" i="22"/>
  <c r="V333" i="22"/>
  <c r="V320" i="22"/>
  <c r="V318" i="22"/>
  <c r="V313" i="22"/>
  <c r="V310" i="22"/>
  <c r="V306" i="22"/>
  <c r="V298" i="22"/>
  <c r="V103" i="22"/>
  <c r="V4" i="22"/>
  <c r="V292" i="22"/>
  <c r="V291" i="22"/>
  <c r="V283" i="22"/>
  <c r="V282" i="22"/>
  <c r="V277" i="22"/>
  <c r="V276" i="22"/>
  <c r="V275" i="22"/>
  <c r="V274" i="22"/>
  <c r="V269" i="22"/>
  <c r="V268" i="22"/>
  <c r="V267" i="22"/>
  <c r="V266" i="22"/>
  <c r="V265" i="22"/>
  <c r="V263" i="22"/>
  <c r="V262" i="22"/>
  <c r="V257" i="22"/>
  <c r="V453" i="22"/>
  <c r="V452" i="22"/>
  <c r="V451" i="22"/>
  <c r="V450" i="22"/>
  <c r="V449" i="22"/>
  <c r="V448" i="22"/>
  <c r="V447" i="22"/>
  <c r="V446" i="22"/>
  <c r="V445" i="22"/>
  <c r="V444" i="22"/>
  <c r="V443" i="22"/>
  <c r="V442" i="22"/>
  <c r="V441" i="22"/>
  <c r="V439" i="22"/>
  <c r="V438" i="22"/>
  <c r="V437" i="22"/>
  <c r="V436" i="22"/>
  <c r="V435" i="22"/>
  <c r="V434" i="22"/>
  <c r="V432" i="22"/>
  <c r="V431" i="22"/>
  <c r="V430" i="22"/>
  <c r="V429" i="22"/>
  <c r="V428" i="22"/>
  <c r="V427" i="22"/>
  <c r="V426" i="22"/>
  <c r="V425" i="22"/>
  <c r="V424" i="22"/>
  <c r="V423" i="22"/>
  <c r="V422" i="22"/>
  <c r="V421" i="22"/>
  <c r="V420" i="22"/>
  <c r="V419" i="22"/>
  <c r="V418" i="22"/>
  <c r="V417" i="22"/>
  <c r="V416" i="22"/>
  <c r="V415" i="22"/>
  <c r="V414" i="22"/>
  <c r="V413" i="22"/>
  <c r="V412" i="22"/>
  <c r="V411" i="22"/>
  <c r="V410" i="22"/>
  <c r="V407" i="22"/>
  <c r="V406" i="22"/>
  <c r="V404" i="22"/>
  <c r="V403" i="22"/>
  <c r="V402" i="22"/>
  <c r="V401" i="22"/>
  <c r="V400" i="22"/>
  <c r="V399" i="22"/>
  <c r="V398" i="22"/>
  <c r="V397" i="22"/>
  <c r="V395" i="22"/>
  <c r="V394" i="22"/>
  <c r="V316" i="22"/>
  <c r="V315" i="22"/>
  <c r="V314" i="22"/>
  <c r="V304" i="22"/>
  <c r="V299" i="22"/>
  <c r="V297" i="22"/>
  <c r="V296" i="22"/>
  <c r="V102" i="22"/>
  <c r="V100" i="22"/>
  <c r="V99" i="22"/>
  <c r="V98" i="22"/>
  <c r="V393" i="22"/>
  <c r="V391" i="22"/>
  <c r="V389" i="22"/>
  <c r="V388" i="22"/>
  <c r="V387" i="22"/>
  <c r="V382" i="22"/>
  <c r="V379" i="22"/>
  <c r="V378" i="22"/>
  <c r="V377" i="22"/>
  <c r="V374" i="22"/>
  <c r="V373" i="22"/>
  <c r="V372" i="22"/>
  <c r="V371" i="22"/>
  <c r="V370" i="22"/>
  <c r="V369" i="22"/>
  <c r="V368" i="22"/>
  <c r="V365" i="22"/>
  <c r="V362" i="22"/>
  <c r="V358" i="22"/>
  <c r="V357" i="22"/>
  <c r="V354" i="22"/>
  <c r="V351" i="22"/>
  <c r="V350" i="22"/>
  <c r="V349" i="22"/>
  <c r="V348" i="22"/>
  <c r="V345" i="22"/>
  <c r="V344" i="22"/>
  <c r="V342" i="22"/>
  <c r="V341" i="22"/>
  <c r="V338" i="22"/>
  <c r="V337" i="22"/>
  <c r="V332" i="22"/>
  <c r="V331" i="22"/>
  <c r="V330" i="22"/>
  <c r="V329" i="22"/>
  <c r="V328" i="22"/>
  <c r="V327" i="22"/>
  <c r="V326" i="22"/>
  <c r="V325" i="22"/>
  <c r="V324" i="22"/>
  <c r="V323" i="22"/>
  <c r="V322" i="22"/>
  <c r="V319" i="22"/>
  <c r="V307" i="22"/>
  <c r="V295" i="22"/>
  <c r="V104" i="22"/>
  <c r="V101" i="22"/>
  <c r="V289" i="22"/>
  <c r="V288" i="22"/>
  <c r="V287" i="22"/>
  <c r="V286" i="22"/>
  <c r="V285" i="22"/>
  <c r="V284" i="22"/>
  <c r="V281" i="22"/>
  <c r="V280" i="22"/>
  <c r="V279" i="22"/>
  <c r="V278" i="22"/>
  <c r="V273" i="22"/>
  <c r="V271" i="22"/>
  <c r="V270" i="22"/>
  <c r="V264" i="22"/>
  <c r="V261" i="22"/>
  <c r="V260" i="22"/>
  <c r="V189" i="22"/>
  <c r="V188" i="22"/>
  <c r="V187" i="22"/>
  <c r="V186" i="22"/>
  <c r="V185" i="22"/>
  <c r="V184" i="22"/>
  <c r="V183" i="22"/>
  <c r="V182" i="22"/>
  <c r="V181" i="22"/>
  <c r="V180" i="22"/>
  <c r="V179" i="22"/>
  <c r="V178" i="22"/>
  <c r="V177" i="22"/>
  <c r="V176" i="22"/>
  <c r="V175" i="22"/>
  <c r="V174" i="22"/>
  <c r="V173" i="22"/>
  <c r="V172" i="22"/>
  <c r="V171" i="22"/>
  <c r="V170" i="22"/>
  <c r="V168" i="22"/>
  <c r="V166" i="22"/>
  <c r="V165" i="22"/>
  <c r="V164" i="22"/>
  <c r="V163" i="22"/>
  <c r="V162" i="22"/>
  <c r="V161" i="22"/>
  <c r="V160" i="22"/>
  <c r="V157" i="22"/>
  <c r="V156" i="22"/>
  <c r="V154" i="22"/>
  <c r="V153" i="22"/>
  <c r="V152" i="22"/>
  <c r="V151" i="22"/>
  <c r="V150" i="22"/>
  <c r="V149" i="22"/>
  <c r="V148" i="22"/>
  <c r="V147" i="22"/>
  <c r="V146" i="22"/>
  <c r="V145" i="22"/>
  <c r="V144" i="22"/>
  <c r="V143" i="22"/>
  <c r="V142" i="22"/>
  <c r="V141" i="22"/>
  <c r="V139" i="22"/>
  <c r="V138" i="22"/>
  <c r="V137" i="22"/>
  <c r="V136" i="22"/>
  <c r="V135" i="22"/>
  <c r="V134" i="22"/>
  <c r="V133" i="22"/>
  <c r="V132" i="22"/>
  <c r="V131" i="22"/>
  <c r="V130" i="22"/>
  <c r="V129" i="22"/>
  <c r="V128" i="22"/>
  <c r="V127" i="22"/>
  <c r="V126" i="22"/>
  <c r="V125" i="22"/>
  <c r="V124" i="22"/>
  <c r="V123" i="22"/>
  <c r="V122" i="22"/>
  <c r="V121" i="22"/>
  <c r="V120" i="22"/>
  <c r="V119" i="22"/>
  <c r="V118" i="22"/>
  <c r="V117" i="22"/>
  <c r="V116" i="22"/>
  <c r="V115" i="22"/>
  <c r="V114" i="22"/>
  <c r="V113" i="22"/>
  <c r="V112" i="22"/>
  <c r="V111" i="22"/>
  <c r="V110" i="22"/>
  <c r="V108" i="22"/>
  <c r="V107" i="22"/>
  <c r="V106" i="22"/>
  <c r="V88" i="22"/>
  <c r="V87" i="22"/>
  <c r="V86" i="22"/>
  <c r="V85" i="22"/>
  <c r="V84" i="22"/>
  <c r="V83" i="22"/>
  <c r="V82" i="22"/>
  <c r="V81" i="22"/>
  <c r="V80" i="22"/>
  <c r="V79" i="22"/>
  <c r="V78" i="22"/>
  <c r="V77" i="22"/>
  <c r="V76" i="22"/>
  <c r="V75" i="22"/>
  <c r="V74" i="22"/>
  <c r="V73" i="22"/>
  <c r="V72" i="22"/>
  <c r="V71" i="22"/>
  <c r="V70" i="22"/>
  <c r="V69" i="22"/>
  <c r="V68" i="22"/>
  <c r="V67" i="22"/>
  <c r="V66" i="22"/>
  <c r="V65" i="22"/>
  <c r="V64" i="22"/>
  <c r="V63" i="22"/>
  <c r="V62" i="22"/>
  <c r="V61" i="22"/>
  <c r="V60" i="22"/>
  <c r="V57" i="22"/>
  <c r="V56" i="22"/>
  <c r="V54" i="22"/>
  <c r="V53" i="22"/>
  <c r="V52" i="22"/>
  <c r="V51" i="22"/>
  <c r="V50" i="22"/>
  <c r="V49" i="22"/>
  <c r="V48" i="22"/>
  <c r="V47" i="22"/>
  <c r="V46" i="22"/>
  <c r="V45" i="22"/>
  <c r="V44" i="22"/>
  <c r="V43" i="22"/>
  <c r="V42" i="22"/>
  <c r="V41" i="22"/>
  <c r="V39" i="22"/>
  <c r="V38" i="22"/>
  <c r="V37" i="22"/>
  <c r="V36" i="22"/>
  <c r="V35" i="22"/>
  <c r="V34" i="22"/>
  <c r="V33" i="22"/>
  <c r="V32" i="22"/>
  <c r="V31" i="22"/>
  <c r="V30" i="22"/>
  <c r="V29" i="22"/>
  <c r="V28" i="22"/>
  <c r="V27" i="22"/>
  <c r="V26" i="22"/>
  <c r="V25" i="22"/>
  <c r="V24" i="22"/>
  <c r="V23" i="22"/>
  <c r="V22" i="22"/>
  <c r="V21" i="22"/>
  <c r="V20" i="22"/>
  <c r="V19" i="22"/>
  <c r="V18" i="22"/>
  <c r="V17" i="22"/>
  <c r="V16" i="22"/>
  <c r="V15" i="22"/>
  <c r="V14" i="22"/>
  <c r="V13" i="22"/>
  <c r="V12" i="22"/>
  <c r="V11" i="22"/>
  <c r="V10" i="22"/>
  <c r="V9" i="22"/>
  <c r="V7" i="22"/>
  <c r="V6" i="22"/>
  <c r="S55" i="2"/>
  <c r="S56" i="2" s="1"/>
  <c r="D5" i="21"/>
  <c r="B51" i="2" l="1"/>
  <c r="B6" i="2" s="1"/>
  <c r="C6" i="2" s="1"/>
  <c r="B50" i="2"/>
  <c r="D66" i="2"/>
  <c r="B26" i="2"/>
  <c r="B42" i="2" s="1"/>
  <c r="D59" i="21"/>
  <c r="D58" i="21"/>
  <c r="D57" i="21"/>
  <c r="L59" i="21"/>
  <c r="L57" i="21"/>
  <c r="L58" i="21"/>
  <c r="E13" i="2"/>
  <c r="D14" i="2"/>
  <c r="B66" i="2" l="1"/>
  <c r="B5" i="2"/>
  <c r="C34" i="2"/>
  <c r="E34" i="2" s="1"/>
  <c r="C31" i="2"/>
  <c r="C36" i="2"/>
  <c r="C32" i="2"/>
  <c r="C33" i="2"/>
  <c r="C35" i="2"/>
  <c r="C30" i="2"/>
  <c r="C39" i="2"/>
  <c r="C37" i="2"/>
  <c r="C28" i="2"/>
  <c r="C38" i="2"/>
  <c r="C29" i="2"/>
  <c r="B22" i="2" l="1"/>
  <c r="C5" i="2"/>
  <c r="E5" i="2" s="1"/>
  <c r="D35" i="2"/>
  <c r="E27" i="2"/>
</calcChain>
</file>

<file path=xl/sharedStrings.xml><?xml version="1.0" encoding="utf-8"?>
<sst xmlns="http://schemas.openxmlformats.org/spreadsheetml/2006/main" count="2855" uniqueCount="288">
  <si>
    <t>平成13年度湿性沈着調査地点番号・地点名一覧</t>
  </si>
  <si>
    <t>地点名</t>
  </si>
  <si>
    <t>札幌北</t>
  </si>
  <si>
    <t>黄砂の影響あり</t>
  </si>
  <si>
    <t>母子里</t>
  </si>
  <si>
    <t xml:space="preserve">湿性の母子里のデータを使われる方は以下の文を参考文献として記載してください。
「北方森林圏データベース，http://pc3.nrs-unet.ocn.ne.jp:591/default.htm，北海道大学北方生物圏フィールド科学センター，北海道大学，札幌．」
</t>
  </si>
  <si>
    <t>札幌白石</t>
  </si>
  <si>
    <t>黄砂あり</t>
  </si>
  <si>
    <t>名川</t>
  </si>
  <si>
    <t>欠測週あり</t>
  </si>
  <si>
    <t>八森</t>
  </si>
  <si>
    <t>測定日数が少ないため参考値</t>
  </si>
  <si>
    <t>盛岡</t>
  </si>
  <si>
    <t>移転のため測定中止</t>
  </si>
  <si>
    <t>丸森</t>
  </si>
  <si>
    <t>新潟</t>
  </si>
  <si>
    <t>新潟小新</t>
  </si>
  <si>
    <t>河内</t>
  </si>
  <si>
    <t>水戸</t>
  </si>
  <si>
    <t>前橋</t>
  </si>
  <si>
    <t>浦和</t>
  </si>
  <si>
    <t>騎西</t>
  </si>
  <si>
    <t>市原</t>
  </si>
  <si>
    <t>勝浦</t>
  </si>
  <si>
    <t>11/3-20欠測</t>
  </si>
  <si>
    <t>土気</t>
  </si>
  <si>
    <t>7月2月3月欠測</t>
  </si>
  <si>
    <t>江東</t>
  </si>
  <si>
    <t>平塚</t>
  </si>
  <si>
    <t>磯子</t>
  </si>
  <si>
    <t>静岡</t>
  </si>
  <si>
    <t>小杉</t>
  </si>
  <si>
    <t>4/16～4/23、5/7～5/14は試料が少量であったため、イオン成分濃度のみ分析</t>
  </si>
  <si>
    <t>金沢</t>
  </si>
  <si>
    <t>鳥越</t>
  </si>
  <si>
    <t>福井</t>
  </si>
  <si>
    <t>伊自良</t>
  </si>
  <si>
    <t>**3/18～4/1の間感雨ｾﾝｻｰ不良のためﾊﾞﾙｸｻﾝﾌﾟﾙ</t>
  </si>
  <si>
    <t>豊橋</t>
  </si>
  <si>
    <t>四日市</t>
  </si>
  <si>
    <t>緑</t>
  </si>
  <si>
    <t>大津</t>
  </si>
  <si>
    <t>4/17～4/23欠測</t>
  </si>
  <si>
    <t>周山</t>
  </si>
  <si>
    <t>12、1、2月欠測</t>
  </si>
  <si>
    <t>池田</t>
  </si>
  <si>
    <t>奈良</t>
  </si>
  <si>
    <t>注　３月分のデータについては雨水採取装置が故障のため降下煤塵用の試料（１ヶ月分の雨を常時開放状態で冷蔵保存なし）で測定した</t>
  </si>
  <si>
    <t>印南</t>
  </si>
  <si>
    <t>神戸須磨</t>
  </si>
  <si>
    <t>岡山</t>
  </si>
  <si>
    <t>鳥取</t>
  </si>
  <si>
    <t>松江</t>
  </si>
  <si>
    <t>10/29-11/16は外壁工事のため欠測</t>
  </si>
  <si>
    <t>倉橋島</t>
  </si>
  <si>
    <t>広島安佐南</t>
  </si>
  <si>
    <t>香北</t>
  </si>
  <si>
    <t>9月と10月にオーバーフローのため捕集効率低下し、年間78％降雨を採取</t>
  </si>
  <si>
    <t>山口</t>
  </si>
  <si>
    <t>大宰府</t>
  </si>
  <si>
    <t>福岡</t>
  </si>
  <si>
    <t>10/1から曲淵ダムに変更</t>
  </si>
  <si>
    <t>佐賀</t>
  </si>
  <si>
    <t xml:space="preserve">10/10前後～12/10まで自動採取装置故障。10月データ完全度5.4%
10/15～12/10まで自動採取装置故障。11月データ完全度 0%
10/10前後～12/10まで自動採取装置故障。12月データ完全度29%
</t>
  </si>
  <si>
    <t>3月２～４週に黄砂飛来観測</t>
  </si>
  <si>
    <t>式見</t>
  </si>
  <si>
    <t>人吉</t>
  </si>
  <si>
    <t>阿蘇</t>
  </si>
  <si>
    <t>大分</t>
  </si>
  <si>
    <t>宮崎</t>
  </si>
  <si>
    <t>喜入</t>
  </si>
  <si>
    <t>大里</t>
  </si>
  <si>
    <t>全データ数</t>
  </si>
  <si>
    <t>R1範囲外の個数</t>
  </si>
  <si>
    <t>R2範囲外の個数</t>
  </si>
  <si>
    <t>規格外総数</t>
  </si>
  <si>
    <t>順位</t>
  </si>
  <si>
    <t>R1</t>
  </si>
  <si>
    <t>4月</t>
  </si>
  <si>
    <t>データ区間</t>
  </si>
  <si>
    <t>頻度</t>
  </si>
  <si>
    <t>5月</t>
  </si>
  <si>
    <t>6月</t>
  </si>
  <si>
    <t>&lt;-35</t>
  </si>
  <si>
    <t>7月</t>
  </si>
  <si>
    <t>-35～-30</t>
  </si>
  <si>
    <t>8月</t>
  </si>
  <si>
    <t>-30～-25</t>
  </si>
  <si>
    <t>9月</t>
  </si>
  <si>
    <t>-25～-20</t>
  </si>
  <si>
    <t>10月</t>
  </si>
  <si>
    <t>-20～-15</t>
  </si>
  <si>
    <t>11月</t>
  </si>
  <si>
    <t>-15～-10</t>
  </si>
  <si>
    <t>12月</t>
  </si>
  <si>
    <t>-10～-5</t>
  </si>
  <si>
    <t>1月</t>
  </si>
  <si>
    <t>-5～0</t>
  </si>
  <si>
    <t>2月</t>
  </si>
  <si>
    <t>0～5</t>
  </si>
  <si>
    <t>3月</t>
  </si>
  <si>
    <t>5～10</t>
  </si>
  <si>
    <t>10～15</t>
  </si>
  <si>
    <t>15～20</t>
  </si>
  <si>
    <t>20～25</t>
  </si>
  <si>
    <t>25～30</t>
  </si>
  <si>
    <t>30～35</t>
  </si>
  <si>
    <t>&gt;35</t>
  </si>
  <si>
    <t>次の級</t>
  </si>
  <si>
    <t>R2</t>
  </si>
  <si>
    <t>R1範囲（XX以下）</t>
  </si>
  <si>
    <t>R1頻度</t>
  </si>
  <si>
    <t>R2範囲（XX以下）</t>
  </si>
  <si>
    <t>R2頻度</t>
  </si>
  <si>
    <t>平成11年度湿性沈着調査開始年月日</t>
  </si>
  <si>
    <t>４月開始</t>
  </si>
  <si>
    <t>４月終了</t>
  </si>
  <si>
    <t>５月開始</t>
  </si>
  <si>
    <t>５月終了</t>
  </si>
  <si>
    <t>６月開始</t>
  </si>
  <si>
    <t>６月終了</t>
  </si>
  <si>
    <t>７月開始</t>
  </si>
  <si>
    <t>７月終了</t>
  </si>
  <si>
    <t>８月開始</t>
  </si>
  <si>
    <t>８月終了</t>
  </si>
  <si>
    <t>９月開始</t>
  </si>
  <si>
    <t>９月終了</t>
  </si>
  <si>
    <t>１０月開始</t>
  </si>
  <si>
    <t>１０月終了</t>
  </si>
  <si>
    <t>１１月開始</t>
  </si>
  <si>
    <t>１１月終了</t>
  </si>
  <si>
    <t>１２月開始</t>
  </si>
  <si>
    <t>１２月終了</t>
  </si>
  <si>
    <t>１月開始</t>
  </si>
  <si>
    <t>１月終了</t>
  </si>
  <si>
    <t>２月開始</t>
  </si>
  <si>
    <t>２月終了</t>
  </si>
  <si>
    <t>３月開始</t>
  </si>
  <si>
    <t>３月終了</t>
  </si>
  <si>
    <t>010402</t>
  </si>
  <si>
    <t>010507</t>
  </si>
  <si>
    <t>010604</t>
  </si>
  <si>
    <t>010702</t>
  </si>
  <si>
    <t>010730</t>
  </si>
  <si>
    <t>010903</t>
  </si>
  <si>
    <t>011001</t>
  </si>
  <si>
    <t>011029</t>
  </si>
  <si>
    <t>011126</t>
  </si>
  <si>
    <t>011225</t>
  </si>
  <si>
    <t>020128</t>
  </si>
  <si>
    <t>020304</t>
  </si>
  <si>
    <t>020401</t>
  </si>
  <si>
    <t>011224</t>
  </si>
  <si>
    <t>010528</t>
  </si>
  <si>
    <t>010806</t>
  </si>
  <si>
    <t>010829</t>
  </si>
  <si>
    <t>010926</t>
  </si>
  <si>
    <t>010501</t>
  </si>
  <si>
    <t>010904</t>
  </si>
  <si>
    <t>011002</t>
  </si>
  <si>
    <t>020305</t>
  </si>
  <si>
    <t>020402</t>
  </si>
  <si>
    <t>010430</t>
  </si>
  <si>
    <t>010731</t>
  </si>
  <si>
    <t>011003</t>
  </si>
  <si>
    <t>011203</t>
  </si>
  <si>
    <t>020107</t>
  </si>
  <si>
    <t>020204</t>
  </si>
  <si>
    <t>011116</t>
  </si>
  <si>
    <t>011010</t>
  </si>
  <si>
    <t>011210</t>
  </si>
  <si>
    <t>010429</t>
  </si>
  <si>
    <t>010729</t>
  </si>
  <si>
    <t>010902</t>
  </si>
  <si>
    <t>011104</t>
  </si>
  <si>
    <t>011105</t>
  </si>
  <si>
    <t>011202</t>
  </si>
  <si>
    <t>011231</t>
  </si>
  <si>
    <t>020101</t>
  </si>
  <si>
    <t>020203</t>
  </si>
  <si>
    <t>020303</t>
  </si>
  <si>
    <t>前</t>
  </si>
  <si>
    <t>先</t>
  </si>
  <si>
    <t>全環研協議会　第3次酸性雨共同調査（平成13年度）測定日数　月・年平均値</t>
  </si>
  <si>
    <t>データ数</t>
  </si>
  <si>
    <t>単位：　mm</t>
  </si>
  <si>
    <t>有効データ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</si>
  <si>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</si>
  <si>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</si>
  <si>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</si>
  <si>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</si>
  <si>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</si>
  <si>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</si>
  <si>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</si>
  <si>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</si>
  <si>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</si>
  <si>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</si>
  <si>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</si>
  <si>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</si>
  <si>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合計</t>
  </si>
  <si>
    <t>最大</t>
  </si>
  <si>
    <t>最小</t>
  </si>
  <si>
    <t>平均</t>
  </si>
  <si>
    <t>日数不適合</t>
  </si>
  <si>
    <t>単純平均</t>
  </si>
  <si>
    <t>L</t>
  </si>
  <si>
    <t>75%未満,（合計平均については80％未満）</t>
  </si>
  <si>
    <t>E</t>
  </si>
  <si>
    <t>125％以上、（合計平均については120％以上）</t>
  </si>
  <si>
    <t>降水量ゼロ</t>
  </si>
  <si>
    <t>基準</t>
  </si>
  <si>
    <t>付表1.1</t>
  </si>
  <si>
    <t>全環研協議会　第3次酸性雨共同調査（平成13年度）降水量　月・年平均値</t>
  </si>
  <si>
    <t>欠測定</t>
  </si>
  <si>
    <t>測定日数75%未満,（合計平均については80％未満）</t>
  </si>
  <si>
    <t>測定日数125％を越える、（合計平均については120％）</t>
  </si>
  <si>
    <t>オーバーフローのため月捕集量75％未満または年間80％未満(参考）</t>
  </si>
  <si>
    <t>ただし、</t>
  </si>
  <si>
    <t>香北の9月はｵｰﾊﾞｰﾌﾛｰし、　M/R:0.28、測定雨量391mm</t>
  </si>
  <si>
    <t>香北の10月はｵｰﾊﾞｰﾌﾛｰし、　M/R:0.56、　測定雨量529mm</t>
  </si>
  <si>
    <t>付表1.2</t>
  </si>
  <si>
    <t>全環研協議会　第3次酸性雨共同調査（平成13年度）湿性沈着　ｐＨ　月・年平均値</t>
  </si>
  <si>
    <t>付表1.3</t>
  </si>
  <si>
    <t>全環研協議会　第3次酸性雨共同調査（平成13年度）湿性沈着　電気伝導率　月・年平均値</t>
  </si>
  <si>
    <t>付表1.4</t>
  </si>
  <si>
    <r>
      <rPr>
        <sz val="12"/>
        <color theme="1"/>
        <rFont val="MS Mincho"/>
        <family val="1"/>
        <charset val="128"/>
      </rPr>
      <t>全環研協議会　第3次酸性雨共同調査（平成13年度）湿性沈着　SO</t>
    </r>
    <r>
      <rPr>
        <vertAlign val="subscript"/>
        <sz val="12"/>
        <color theme="1"/>
        <rFont val="ＭＳ 明朝"/>
        <family val="1"/>
        <charset val="128"/>
      </rPr>
      <t>4</t>
    </r>
    <r>
      <rPr>
        <vertAlign val="superscript"/>
        <sz val="12"/>
        <color theme="1"/>
        <rFont val="ＭＳ 明朝"/>
        <family val="1"/>
        <charset val="128"/>
      </rPr>
      <t>2-</t>
    </r>
    <r>
      <rPr>
        <sz val="12"/>
        <color theme="1"/>
        <rFont val="ＭＳ 明朝"/>
        <family val="1"/>
        <charset val="128"/>
      </rPr>
      <t>濃度　月・年平均値</t>
    </r>
  </si>
  <si>
    <t>付表1.5</t>
  </si>
  <si>
    <r>
      <rPr>
        <sz val="12"/>
        <color theme="1"/>
        <rFont val="MS Mincho"/>
        <family val="1"/>
        <charset val="128"/>
      </rPr>
      <t>全環研協議会　第3次酸性雨共同調査（平成13年度）湿性沈着　NO</t>
    </r>
    <r>
      <rPr>
        <vertAlign val="subscript"/>
        <sz val="12"/>
        <color theme="1"/>
        <rFont val="ＭＳ 明朝"/>
        <family val="1"/>
        <charset val="128"/>
      </rPr>
      <t>3</t>
    </r>
    <r>
      <rPr>
        <vertAlign val="superscript"/>
        <sz val="12"/>
        <color theme="1"/>
        <rFont val="ＭＳ 明朝"/>
        <family val="1"/>
        <charset val="128"/>
      </rPr>
      <t>-</t>
    </r>
    <r>
      <rPr>
        <sz val="12"/>
        <color theme="1"/>
        <rFont val="ＭＳ 明朝"/>
        <family val="1"/>
        <charset val="128"/>
      </rPr>
      <t>濃度　月・年平均値</t>
    </r>
  </si>
  <si>
    <t>単位：　μmol/L</t>
  </si>
  <si>
    <t>付表1.6</t>
  </si>
  <si>
    <r>
      <rPr>
        <sz val="12"/>
        <color theme="1"/>
        <rFont val="MS Mincho"/>
        <family val="1"/>
        <charset val="128"/>
      </rPr>
      <t>全環研協議会　第3次酸性雨共同調査（平成13年度）湿性沈着　Cl</t>
    </r>
    <r>
      <rPr>
        <vertAlign val="superscript"/>
        <sz val="12"/>
        <color theme="1"/>
        <rFont val="ＭＳ 明朝"/>
        <family val="1"/>
        <charset val="128"/>
      </rPr>
      <t>-</t>
    </r>
    <r>
      <rPr>
        <sz val="12"/>
        <color theme="1"/>
        <rFont val="ＭＳ 明朝"/>
        <family val="1"/>
        <charset val="128"/>
      </rPr>
      <t>濃度　月・年平均値</t>
    </r>
  </si>
  <si>
    <r>
      <rPr>
        <sz val="12"/>
        <color theme="1"/>
        <rFont val="MS Mincho"/>
        <family val="1"/>
        <charset val="128"/>
      </rPr>
      <t>全環研協議会　第3次酸性雨共同調査（平成13年度）湿性沈着　H</t>
    </r>
    <r>
      <rPr>
        <vertAlign val="superscript"/>
        <sz val="12"/>
        <color theme="1"/>
        <rFont val="ＭＳ 明朝"/>
        <family val="1"/>
        <charset val="128"/>
      </rPr>
      <t>+</t>
    </r>
    <r>
      <rPr>
        <sz val="12"/>
        <color theme="1"/>
        <rFont val="ＭＳ 明朝"/>
        <family val="1"/>
        <charset val="128"/>
      </rPr>
      <t>濃度　月・年平均値</t>
    </r>
  </si>
  <si>
    <t>付表1.7</t>
  </si>
  <si>
    <r>
      <rPr>
        <sz val="12"/>
        <color theme="1"/>
        <rFont val="MS Mincho"/>
        <family val="1"/>
        <charset val="128"/>
      </rPr>
      <t>全環研協議会　第3次酸性雨共同調査（平成13年度）湿性沈着　NH</t>
    </r>
    <r>
      <rPr>
        <vertAlign val="subscript"/>
        <sz val="12"/>
        <color theme="1"/>
        <rFont val="ＭＳ 明朝"/>
        <family val="1"/>
        <charset val="128"/>
      </rPr>
      <t>4</t>
    </r>
    <r>
      <rPr>
        <vertAlign val="superscript"/>
        <sz val="12"/>
        <color theme="1"/>
        <rFont val="ＭＳ 明朝"/>
        <family val="1"/>
        <charset val="128"/>
      </rPr>
      <t>+</t>
    </r>
    <r>
      <rPr>
        <sz val="12"/>
        <color theme="1"/>
        <rFont val="ＭＳ 明朝"/>
        <family val="1"/>
        <charset val="128"/>
      </rPr>
      <t>濃度　月・年平均値</t>
    </r>
  </si>
  <si>
    <t>付表1.8</t>
  </si>
  <si>
    <r>
      <rPr>
        <sz val="12"/>
        <color theme="1"/>
        <rFont val="MS Mincho"/>
        <family val="1"/>
        <charset val="128"/>
      </rPr>
      <t>全環研協議会　第3次酸性雨共同調査（平成13年度）湿性沈着　Na</t>
    </r>
    <r>
      <rPr>
        <vertAlign val="superscript"/>
        <sz val="12"/>
        <color theme="1"/>
        <rFont val="ＭＳ 明朝"/>
        <family val="1"/>
        <charset val="128"/>
      </rPr>
      <t>+</t>
    </r>
    <r>
      <rPr>
        <sz val="12"/>
        <color theme="1"/>
        <rFont val="ＭＳ 明朝"/>
        <family val="1"/>
        <charset val="128"/>
      </rPr>
      <t>濃度　月・年平均値</t>
    </r>
  </si>
  <si>
    <t>付表1.9</t>
  </si>
  <si>
    <r>
      <rPr>
        <sz val="12"/>
        <color theme="1"/>
        <rFont val="MS Mincho"/>
        <family val="1"/>
        <charset val="128"/>
      </rPr>
      <t>全環研協議会　第3次酸性雨共同調査（平成13年度）湿性沈着　K</t>
    </r>
    <r>
      <rPr>
        <vertAlign val="superscript"/>
        <sz val="12"/>
        <color theme="1"/>
        <rFont val="ＭＳ 明朝"/>
        <family val="1"/>
        <charset val="128"/>
      </rPr>
      <t>+</t>
    </r>
    <r>
      <rPr>
        <sz val="12"/>
        <color theme="1"/>
        <rFont val="ＭＳ 明朝"/>
        <family val="1"/>
        <charset val="128"/>
      </rPr>
      <t>濃度　月・年平均値</t>
    </r>
  </si>
  <si>
    <t>付表1.10</t>
  </si>
  <si>
    <r>
      <rPr>
        <sz val="12"/>
        <color theme="1"/>
        <rFont val="MS Mincho"/>
        <family val="1"/>
        <charset val="128"/>
      </rPr>
      <t>全環研協議会　第3次酸性雨共同調査（平成13年度）湿性沈着　Mg</t>
    </r>
    <r>
      <rPr>
        <vertAlign val="superscript"/>
        <sz val="12"/>
        <color theme="1"/>
        <rFont val="ＭＳ 明朝"/>
        <family val="1"/>
        <charset val="128"/>
      </rPr>
      <t>2+</t>
    </r>
    <r>
      <rPr>
        <sz val="12"/>
        <color theme="1"/>
        <rFont val="ＭＳ 明朝"/>
        <family val="1"/>
        <charset val="128"/>
      </rPr>
      <t>濃度　月・年平均値</t>
    </r>
  </si>
  <si>
    <t>付表1.11</t>
  </si>
  <si>
    <r>
      <rPr>
        <sz val="12"/>
        <color theme="1"/>
        <rFont val="MS Mincho"/>
        <family val="1"/>
        <charset val="128"/>
      </rPr>
      <t>全環研協議会　第3次酸性雨共同調査（平成13年度）湿性沈着　Ca</t>
    </r>
    <r>
      <rPr>
        <vertAlign val="superscript"/>
        <sz val="12"/>
        <color theme="1"/>
        <rFont val="ＭＳ 明朝"/>
        <family val="1"/>
        <charset val="128"/>
      </rPr>
      <t>2+</t>
    </r>
    <r>
      <rPr>
        <sz val="12"/>
        <color theme="1"/>
        <rFont val="ＭＳ 明朝"/>
        <family val="1"/>
        <charset val="128"/>
      </rPr>
      <t>濃度　月・年平均値</t>
    </r>
  </si>
  <si>
    <t>全環研協議会　第3次酸性雨共同調査（平成13年度）湿性沈着　A+C (μeq /L)　月・年平均値</t>
  </si>
  <si>
    <t>検定範囲内</t>
  </si>
  <si>
    <r>
      <rPr>
        <sz val="16"/>
        <color theme="1"/>
        <rFont val="MS Mincho"/>
        <family val="1"/>
        <charset val="128"/>
      </rPr>
      <t>全環研協議会　第3次酸性雨共同調査（平成13年度）湿性沈着　R</t>
    </r>
    <r>
      <rPr>
        <vertAlign val="subscript"/>
        <sz val="16"/>
        <color theme="1"/>
        <rFont val="ＭＳ 明朝"/>
        <family val="1"/>
        <charset val="128"/>
      </rPr>
      <t>1</t>
    </r>
    <r>
      <rPr>
        <sz val="16"/>
        <color theme="1"/>
        <rFont val="ＭＳ 明朝"/>
        <family val="1"/>
        <charset val="128"/>
      </rPr>
      <t>(ｲｵﾝﾊﾞﾗﾝｽ)　月・年平均値</t>
    </r>
  </si>
  <si>
    <t>不合格</t>
  </si>
  <si>
    <r>
      <rPr>
        <sz val="16"/>
        <color theme="1"/>
        <rFont val="MS Mincho"/>
        <family val="1"/>
        <charset val="128"/>
      </rPr>
      <t>全環研協議会　第3次酸性雨共同調査（平成13年度）湿性沈着　R</t>
    </r>
    <r>
      <rPr>
        <vertAlign val="subscript"/>
        <sz val="16"/>
        <color theme="1"/>
        <rFont val="ＭＳ 明朝"/>
        <family val="1"/>
        <charset val="128"/>
      </rPr>
      <t>2</t>
    </r>
    <r>
      <rPr>
        <sz val="16"/>
        <color theme="1"/>
        <rFont val="ＭＳ 明朝"/>
        <family val="1"/>
        <charset val="128"/>
      </rPr>
      <t>(導電率ﾊﾞﾗﾝｽ)　月・年平均値</t>
    </r>
  </si>
  <si>
    <t>湿性沈着　年平均値（平成13年度）</t>
  </si>
  <si>
    <t>Rain</t>
  </si>
  <si>
    <t>pH</t>
  </si>
  <si>
    <t>EC</t>
  </si>
  <si>
    <t>SO4</t>
  </si>
  <si>
    <t>NO3</t>
  </si>
  <si>
    <t>Cl</t>
  </si>
  <si>
    <t>NH4</t>
  </si>
  <si>
    <t>Na</t>
  </si>
  <si>
    <t>K</t>
  </si>
  <si>
    <t>Ca</t>
  </si>
  <si>
    <t>Mg</t>
  </si>
  <si>
    <t>H</t>
  </si>
  <si>
    <t>A+C</t>
  </si>
  <si>
    <t>mm</t>
  </si>
  <si>
    <t>mS/m</t>
  </si>
  <si>
    <t>μmol/L</t>
  </si>
  <si>
    <t>%</t>
  </si>
  <si>
    <t>オーバーフロー</t>
  </si>
  <si>
    <t>AVE</t>
  </si>
  <si>
    <t>MIN</t>
  </si>
  <si>
    <t>MAX</t>
  </si>
  <si>
    <t>湿性沈着　年間沈着量（平成13年度）</t>
  </si>
  <si>
    <t>m mol/m2</t>
  </si>
  <si>
    <t>全環研協議会　第3次酸性雨共同調査（平成13年度）</t>
  </si>
  <si>
    <t>mm/期間</t>
  </si>
  <si>
    <t>μeq./L</t>
  </si>
  <si>
    <r>
      <rPr>
        <sz val="10"/>
        <color theme="1"/>
        <rFont val="MS Mincho"/>
        <family val="1"/>
        <charset val="128"/>
      </rPr>
      <t>m mol/m</t>
    </r>
    <r>
      <rPr>
        <vertAlign val="superscript"/>
        <sz val="10"/>
        <color theme="1"/>
        <rFont val="ＭＳ 明朝"/>
        <family val="1"/>
        <charset val="128"/>
      </rPr>
      <t>2</t>
    </r>
    <r>
      <rPr>
        <sz val="10"/>
        <color theme="1"/>
        <rFont val="ＭＳ 明朝"/>
        <family val="1"/>
        <charset val="128"/>
      </rPr>
      <t>/期間</t>
    </r>
  </si>
  <si>
    <t>連番</t>
  </si>
  <si>
    <t>月</t>
  </si>
  <si>
    <t>地点番号</t>
  </si>
  <si>
    <t>測定日数</t>
  </si>
  <si>
    <t>降水量</t>
  </si>
  <si>
    <t>HCO3(計算値）</t>
  </si>
  <si>
    <t>Anion</t>
  </si>
  <si>
    <t>Cation</t>
  </si>
  <si>
    <t>Anion+HCO3</t>
  </si>
  <si>
    <t>R1(with HCO3)</t>
  </si>
  <si>
    <t>R1範囲</t>
  </si>
  <si>
    <t>R2範囲</t>
  </si>
  <si>
    <t>nss-ANION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</si>
</sst>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_);[Red]\(0.0\)"/>
    <numFmt numFmtId="177" formatCode="0_);[Red]\(0\)"/>
    <numFmt numFmtId="178" formatCode="yymmdd"/>
    <numFmt numFmtId="179" formatCode="0.0"/>
    <numFmt numFmtId="180" formatCode="0.0_ "/>
    <numFmt numFmtId="181" formatCode="0.00_);[Red]\(0.00\)"/>
    <numFmt numFmtId="182" formatCode="0_ "/>
    <numFmt numFmtId="183" formatCode="0.00_ "/>
  </numFmts>
  <fonts count="19">
    <font>
      <sz val="11"/>
      <color rgb="FF000000"/>
      <name val="MS PGothic"/>
      <scheme val="minor"/>
    </font>
    <font>
      <sz val="11"/>
      <color theme="1"/>
      <name val="MS Mincho"/>
      <family val="1"/>
      <charset val="128"/>
    </font>
    <font>
      <sz val="10"/>
      <color theme="1"/>
      <name val="MS Mincho"/>
      <family val="1"/>
      <charset val="128"/>
    </font>
    <font>
      <sz val="11"/>
      <color theme="1"/>
      <name val="MS PGothic"/>
      <family val="3"/>
      <charset val="128"/>
    </font>
    <font>
      <sz val="10"/>
      <color rgb="FF0000FF"/>
      <name val="MS Mincho"/>
      <family val="1"/>
      <charset val="128"/>
    </font>
    <font>
      <sz val="8"/>
      <color theme="1"/>
      <name val="MS Mincho"/>
      <family val="1"/>
      <charset val="128"/>
    </font>
    <font>
      <sz val="10"/>
      <color rgb="FF000000"/>
      <name val="MS Mincho"/>
      <family val="1"/>
      <charset val="128"/>
    </font>
    <font>
      <sz val="11"/>
      <color rgb="FF000000"/>
      <name val="MS Mincho"/>
      <family val="1"/>
      <charset val="128"/>
    </font>
    <font>
      <sz val="12"/>
      <color theme="1"/>
      <name val="MS Mincho"/>
      <family val="1"/>
      <charset val="128"/>
    </font>
    <font>
      <sz val="14"/>
      <color theme="1"/>
      <name val="MS Mincho"/>
      <family val="1"/>
      <charset val="128"/>
    </font>
    <font>
      <sz val="16"/>
      <color theme="1"/>
      <name val="MS Mincho"/>
      <family val="1"/>
      <charset val="128"/>
    </font>
    <font>
      <vertAlign val="subscript"/>
      <sz val="12"/>
      <color theme="1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vertAlign val="subscript"/>
      <sz val="1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vertAlign val="superscript"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MS PGothic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99FF"/>
        <bgColor rgb="FFCC99FF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CFFFF"/>
        <bgColor rgb="FFCCFFFF"/>
      </patternFill>
    </fill>
    <fill>
      <patternFill patternType="solid">
        <fgColor rgb="FF00FFFF"/>
        <bgColor rgb="FF00FFFF"/>
      </patternFill>
    </fill>
    <fill>
      <patternFill patternType="solid">
        <fgColor rgb="FFFF99CC"/>
        <bgColor rgb="FFFF99CC"/>
      </patternFill>
    </fill>
  </fills>
  <borders count="9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</borders>
  <cellStyleXfs count="1">
    <xf numFmtId="0" fontId="0" fillId="0" borderId="0"/>
  </cellStyleXfs>
  <cellXfs count="38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/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5" xfId="0" applyFont="1" applyBorder="1"/>
    <xf numFmtId="0" fontId="2" fillId="0" borderId="15" xfId="0" applyFont="1" applyBorder="1" applyAlignment="1">
      <alignment horizontal="left" vertical="center"/>
    </xf>
    <xf numFmtId="177" fontId="2" fillId="0" borderId="4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10" fontId="1" fillId="0" borderId="0" xfId="0" applyNumberFormat="1" applyFont="1"/>
    <xf numFmtId="9" fontId="1" fillId="0" borderId="0" xfId="0" applyNumberFormat="1" applyFont="1"/>
    <xf numFmtId="0" fontId="1" fillId="0" borderId="17" xfId="0" applyFont="1" applyBorder="1"/>
    <xf numFmtId="177" fontId="1" fillId="0" borderId="0" xfId="0" applyNumberFormat="1" applyFont="1"/>
    <xf numFmtId="0" fontId="3" fillId="0" borderId="0" xfId="0" applyFont="1"/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78" fontId="4" fillId="0" borderId="22" xfId="0" applyNumberFormat="1" applyFont="1" applyBorder="1" applyAlignment="1">
      <alignment horizontal="center"/>
    </xf>
    <xf numFmtId="178" fontId="4" fillId="0" borderId="23" xfId="0" applyNumberFormat="1" applyFont="1" applyBorder="1" applyAlignment="1">
      <alignment horizontal="center"/>
    </xf>
    <xf numFmtId="178" fontId="4" fillId="0" borderId="24" xfId="0" applyNumberFormat="1" applyFont="1" applyBorder="1" applyAlignment="1">
      <alignment horizontal="center"/>
    </xf>
    <xf numFmtId="178" fontId="4" fillId="0" borderId="25" xfId="0" applyNumberFormat="1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78" fontId="4" fillId="0" borderId="15" xfId="0" applyNumberFormat="1" applyFont="1" applyBorder="1" applyAlignment="1">
      <alignment horizontal="center"/>
    </xf>
    <xf numFmtId="178" fontId="4" fillId="0" borderId="27" xfId="0" applyNumberFormat="1" applyFont="1" applyBorder="1" applyAlignment="1">
      <alignment horizontal="center"/>
    </xf>
    <xf numFmtId="178" fontId="4" fillId="0" borderId="28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78" fontId="4" fillId="0" borderId="26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78" fontId="4" fillId="0" borderId="30" xfId="0" applyNumberFormat="1" applyFont="1" applyBorder="1" applyAlignment="1">
      <alignment horizontal="center"/>
    </xf>
    <xf numFmtId="178" fontId="4" fillId="0" borderId="31" xfId="0" applyNumberFormat="1" applyFont="1" applyBorder="1" applyAlignment="1">
      <alignment horizontal="center"/>
    </xf>
    <xf numFmtId="178" fontId="4" fillId="0" borderId="32" xfId="0" applyNumberFormat="1" applyFont="1" applyBorder="1" applyAlignment="1">
      <alignment horizontal="center"/>
    </xf>
    <xf numFmtId="177" fontId="4" fillId="0" borderId="26" xfId="0" applyNumberFormat="1" applyFont="1" applyBorder="1" applyAlignment="1">
      <alignment horizontal="center"/>
    </xf>
    <xf numFmtId="177" fontId="4" fillId="0" borderId="15" xfId="0" applyNumberFormat="1" applyFont="1" applyBorder="1" applyAlignment="1">
      <alignment horizontal="center"/>
    </xf>
    <xf numFmtId="177" fontId="4" fillId="0" borderId="27" xfId="0" applyNumberFormat="1" applyFont="1" applyBorder="1" applyAlignment="1">
      <alignment horizontal="center"/>
    </xf>
    <xf numFmtId="177" fontId="4" fillId="0" borderId="28" xfId="0" applyNumberFormat="1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78" fontId="4" fillId="0" borderId="34" xfId="0" applyNumberFormat="1" applyFont="1" applyBorder="1" applyAlignment="1">
      <alignment horizontal="center"/>
    </xf>
    <xf numFmtId="178" fontId="4" fillId="0" borderId="35" xfId="0" applyNumberFormat="1" applyFont="1" applyBorder="1" applyAlignment="1">
      <alignment horizontal="center"/>
    </xf>
    <xf numFmtId="178" fontId="4" fillId="0" borderId="36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49" fontId="1" fillId="0" borderId="39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40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1" fontId="1" fillId="0" borderId="0" xfId="0" applyNumberFormat="1" applyFont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" fontId="6" fillId="0" borderId="26" xfId="0" applyNumberFormat="1" applyFont="1" applyBorder="1" applyAlignment="1">
      <alignment horizontal="right"/>
    </xf>
    <xf numFmtId="1" fontId="6" fillId="0" borderId="15" xfId="0" applyNumberFormat="1" applyFont="1" applyBorder="1" applyAlignment="1">
      <alignment horizontal="right"/>
    </xf>
    <xf numFmtId="1" fontId="6" fillId="0" borderId="27" xfId="0" applyNumberFormat="1" applyFont="1" applyBorder="1" applyAlignment="1">
      <alignment horizontal="right"/>
    </xf>
    <xf numFmtId="1" fontId="6" fillId="0" borderId="22" xfId="0" applyNumberFormat="1" applyFont="1" applyBorder="1" applyAlignment="1">
      <alignment horizontal="right"/>
    </xf>
    <xf numFmtId="1" fontId="7" fillId="0" borderId="22" xfId="0" applyNumberFormat="1" applyFont="1" applyBorder="1" applyAlignment="1">
      <alignment horizontal="right"/>
    </xf>
    <xf numFmtId="1" fontId="7" fillId="0" borderId="23" xfId="0" applyNumberFormat="1" applyFont="1" applyBorder="1" applyAlignment="1">
      <alignment horizontal="right"/>
    </xf>
    <xf numFmtId="1" fontId="7" fillId="0" borderId="25" xfId="0" applyNumberFormat="1" applyFont="1" applyBorder="1" applyAlignment="1">
      <alignment horizontal="right"/>
    </xf>
    <xf numFmtId="176" fontId="1" fillId="0" borderId="4" xfId="0" applyNumberFormat="1" applyFont="1" applyBorder="1" applyAlignment="1">
      <alignment horizontal="center"/>
    </xf>
    <xf numFmtId="179" fontId="6" fillId="0" borderId="26" xfId="0" applyNumberFormat="1" applyFont="1" applyBorder="1" applyAlignment="1">
      <alignment horizontal="right"/>
    </xf>
    <xf numFmtId="179" fontId="6" fillId="0" borderId="15" xfId="0" applyNumberFormat="1" applyFont="1" applyBorder="1" applyAlignment="1">
      <alignment horizontal="right"/>
    </xf>
    <xf numFmtId="179" fontId="6" fillId="0" borderId="27" xfId="0" applyNumberFormat="1" applyFont="1" applyBorder="1" applyAlignment="1">
      <alignment horizontal="right"/>
    </xf>
    <xf numFmtId="179" fontId="6" fillId="0" borderId="22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1" fontId="6" fillId="3" borderId="15" xfId="0" applyNumberFormat="1" applyFont="1" applyFill="1" applyBorder="1" applyAlignment="1">
      <alignment horizontal="right"/>
    </xf>
    <xf numFmtId="1" fontId="7" fillId="0" borderId="26" xfId="0" applyNumberFormat="1" applyFont="1" applyBorder="1" applyAlignment="1">
      <alignment horizontal="right"/>
    </xf>
    <xf numFmtId="1" fontId="7" fillId="0" borderId="15" xfId="0" applyNumberFormat="1" applyFont="1" applyBorder="1" applyAlignment="1">
      <alignment horizontal="right"/>
    </xf>
    <xf numFmtId="1" fontId="7" fillId="0" borderId="28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179" fontId="6" fillId="3" borderId="15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horizontal="left"/>
    </xf>
    <xf numFmtId="1" fontId="6" fillId="3" borderId="26" xfId="0" applyNumberFormat="1" applyFont="1" applyFill="1" applyBorder="1" applyAlignment="1">
      <alignment horizontal="right"/>
    </xf>
    <xf numFmtId="179" fontId="6" fillId="3" borderId="26" xfId="0" applyNumberFormat="1" applyFont="1" applyFill="1" applyBorder="1" applyAlignment="1">
      <alignment horizontal="right"/>
    </xf>
    <xf numFmtId="1" fontId="6" fillId="0" borderId="41" xfId="0" applyNumberFormat="1" applyFont="1" applyBorder="1" applyAlignment="1">
      <alignment horizontal="right"/>
    </xf>
    <xf numFmtId="179" fontId="6" fillId="0" borderId="41" xfId="0" applyNumberFormat="1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7" fillId="0" borderId="29" xfId="0" applyNumberFormat="1" applyFont="1" applyBorder="1" applyAlignment="1">
      <alignment horizontal="right"/>
    </xf>
    <xf numFmtId="1" fontId="7" fillId="0" borderId="30" xfId="0" applyNumberFormat="1" applyFont="1" applyBorder="1" applyAlignment="1">
      <alignment horizontal="right"/>
    </xf>
    <xf numFmtId="1" fontId="7" fillId="0" borderId="32" xfId="0" applyNumberFormat="1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right"/>
    </xf>
    <xf numFmtId="0" fontId="2" fillId="0" borderId="8" xfId="0" applyFont="1" applyBorder="1" applyAlignment="1">
      <alignment horizontal="center"/>
    </xf>
    <xf numFmtId="1" fontId="6" fillId="0" borderId="33" xfId="0" applyNumberFormat="1" applyFont="1" applyBorder="1" applyAlignment="1">
      <alignment horizontal="right"/>
    </xf>
    <xf numFmtId="1" fontId="6" fillId="0" borderId="34" xfId="0" applyNumberFormat="1" applyFont="1" applyBorder="1" applyAlignment="1">
      <alignment horizontal="right"/>
    </xf>
    <xf numFmtId="1" fontId="6" fillId="0" borderId="35" xfId="0" applyNumberFormat="1" applyFont="1" applyBorder="1" applyAlignment="1">
      <alignment horizontal="right"/>
    </xf>
    <xf numFmtId="1" fontId="7" fillId="0" borderId="33" xfId="0" applyNumberFormat="1" applyFont="1" applyBorder="1" applyAlignment="1">
      <alignment horizontal="right"/>
    </xf>
    <xf numFmtId="1" fontId="7" fillId="0" borderId="34" xfId="0" applyNumberFormat="1" applyFont="1" applyBorder="1" applyAlignment="1">
      <alignment horizontal="right"/>
    </xf>
    <xf numFmtId="1" fontId="7" fillId="0" borderId="36" xfId="0" applyNumberFormat="1" applyFont="1" applyBorder="1" applyAlignment="1">
      <alignment horizontal="right"/>
    </xf>
    <xf numFmtId="0" fontId="1" fillId="0" borderId="8" xfId="0" applyFont="1" applyBorder="1" applyAlignment="1">
      <alignment horizontal="center"/>
    </xf>
    <xf numFmtId="179" fontId="6" fillId="0" borderId="33" xfId="0" applyNumberFormat="1" applyFont="1" applyBorder="1" applyAlignment="1">
      <alignment horizontal="right"/>
    </xf>
    <xf numFmtId="179" fontId="6" fillId="0" borderId="34" xfId="0" applyNumberFormat="1" applyFont="1" applyBorder="1" applyAlignment="1">
      <alignment horizontal="right"/>
    </xf>
    <xf numFmtId="179" fontId="6" fillId="0" borderId="35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/>
    </xf>
    <xf numFmtId="1" fontId="6" fillId="0" borderId="42" xfId="0" applyNumberFormat="1" applyFont="1" applyBorder="1" applyAlignment="1">
      <alignment horizontal="right"/>
    </xf>
    <xf numFmtId="1" fontId="6" fillId="0" borderId="43" xfId="0" applyNumberFormat="1" applyFont="1" applyBorder="1" applyAlignment="1">
      <alignment horizontal="right"/>
    </xf>
    <xf numFmtId="1" fontId="6" fillId="0" borderId="44" xfId="0" applyNumberFormat="1" applyFont="1" applyBorder="1" applyAlignment="1">
      <alignment horizontal="right"/>
    </xf>
    <xf numFmtId="1" fontId="7" fillId="0" borderId="42" xfId="0" applyNumberFormat="1" applyFont="1" applyBorder="1" applyAlignment="1">
      <alignment horizontal="right"/>
    </xf>
    <xf numFmtId="1" fontId="7" fillId="0" borderId="43" xfId="0" applyNumberFormat="1" applyFont="1" applyBorder="1" applyAlignment="1">
      <alignment horizontal="right"/>
    </xf>
    <xf numFmtId="1" fontId="7" fillId="0" borderId="45" xfId="0" applyNumberFormat="1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179" fontId="6" fillId="0" borderId="42" xfId="0" applyNumberFormat="1" applyFont="1" applyBorder="1" applyAlignment="1">
      <alignment horizontal="right"/>
    </xf>
    <xf numFmtId="179" fontId="6" fillId="0" borderId="43" xfId="0" applyNumberFormat="1" applyFont="1" applyBorder="1" applyAlignment="1">
      <alignment horizontal="right"/>
    </xf>
    <xf numFmtId="179" fontId="6" fillId="0" borderId="44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179" fontId="6" fillId="4" borderId="26" xfId="0" applyNumberFormat="1" applyFont="1" applyFill="1" applyBorder="1" applyAlignment="1">
      <alignment horizontal="right"/>
    </xf>
    <xf numFmtId="1" fontId="6" fillId="0" borderId="29" xfId="0" applyNumberFormat="1" applyFont="1" applyBorder="1" applyAlignment="1">
      <alignment horizontal="right"/>
    </xf>
    <xf numFmtId="1" fontId="6" fillId="0" borderId="30" xfId="0" applyNumberFormat="1" applyFont="1" applyBorder="1" applyAlignment="1">
      <alignment horizontal="right"/>
    </xf>
    <xf numFmtId="1" fontId="6" fillId="0" borderId="31" xfId="0" applyNumberFormat="1" applyFont="1" applyBorder="1" applyAlignment="1">
      <alignment horizontal="right"/>
    </xf>
    <xf numFmtId="179" fontId="6" fillId="0" borderId="29" xfId="0" applyNumberFormat="1" applyFont="1" applyBorder="1" applyAlignment="1">
      <alignment horizontal="right"/>
    </xf>
    <xf numFmtId="179" fontId="6" fillId="0" borderId="30" xfId="0" applyNumberFormat="1" applyFont="1" applyBorder="1" applyAlignment="1">
      <alignment horizontal="right"/>
    </xf>
    <xf numFmtId="179" fontId="6" fillId="0" borderId="31" xfId="0" applyNumberFormat="1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1" fontId="6" fillId="0" borderId="23" xfId="0" applyNumberFormat="1" applyFont="1" applyBorder="1" applyAlignment="1">
      <alignment horizontal="right"/>
    </xf>
    <xf numFmtId="1" fontId="6" fillId="0" borderId="24" xfId="0" applyNumberFormat="1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179" fontId="6" fillId="0" borderId="23" xfId="0" applyNumberFormat="1" applyFont="1" applyBorder="1" applyAlignment="1">
      <alignment horizontal="right"/>
    </xf>
    <xf numFmtId="179" fontId="6" fillId="0" borderId="24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1" fontId="6" fillId="0" borderId="46" xfId="0" applyNumberFormat="1" applyFont="1" applyBorder="1" applyAlignment="1">
      <alignment horizontal="right"/>
    </xf>
    <xf numFmtId="179" fontId="6" fillId="0" borderId="46" xfId="0" applyNumberFormat="1" applyFont="1" applyBorder="1" applyAlignment="1">
      <alignment horizontal="right"/>
    </xf>
    <xf numFmtId="1" fontId="6" fillId="0" borderId="15" xfId="0" applyNumberFormat="1" applyFont="1" applyBorder="1" applyAlignment="1">
      <alignment horizontal="right" shrinkToFit="1"/>
    </xf>
    <xf numFmtId="179" fontId="6" fillId="0" borderId="15" xfId="0" applyNumberFormat="1" applyFont="1" applyBorder="1" applyAlignment="1">
      <alignment horizontal="right" shrinkToFit="1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left"/>
    </xf>
    <xf numFmtId="0" fontId="1" fillId="3" borderId="14" xfId="0" applyFont="1" applyFill="1" applyBorder="1"/>
    <xf numFmtId="0" fontId="1" fillId="5" borderId="14" xfId="0" applyFont="1" applyFill="1" applyBorder="1" applyAlignment="1">
      <alignment horizontal="center"/>
    </xf>
    <xf numFmtId="0" fontId="1" fillId="5" borderId="14" xfId="0" applyFont="1" applyFill="1" applyBorder="1" applyAlignment="1">
      <alignment horizontal="left"/>
    </xf>
    <xf numFmtId="0" fontId="1" fillId="5" borderId="14" xfId="0" applyFont="1" applyFill="1" applyBorder="1"/>
    <xf numFmtId="0" fontId="1" fillId="6" borderId="14" xfId="0" applyFont="1" applyFill="1" applyBorder="1"/>
    <xf numFmtId="177" fontId="1" fillId="0" borderId="0" xfId="0" applyNumberFormat="1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left"/>
    </xf>
    <xf numFmtId="176" fontId="8" fillId="0" borderId="0" xfId="0" applyNumberFormat="1" applyFont="1" applyAlignment="1">
      <alignment horizontal="right"/>
    </xf>
    <xf numFmtId="0" fontId="2" fillId="0" borderId="2" xfId="0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179" fontId="6" fillId="0" borderId="25" xfId="0" applyNumberFormat="1" applyFont="1" applyBorder="1" applyAlignment="1">
      <alignment horizontal="right"/>
    </xf>
    <xf numFmtId="179" fontId="6" fillId="0" borderId="28" xfId="0" applyNumberFormat="1" applyFont="1" applyBorder="1" applyAlignment="1">
      <alignment horizontal="right"/>
    </xf>
    <xf numFmtId="0" fontId="1" fillId="7" borderId="14" xfId="0" applyFont="1" applyFill="1" applyBorder="1"/>
    <xf numFmtId="0" fontId="1" fillId="2" borderId="14" xfId="0" applyFont="1" applyFill="1" applyBorder="1" applyAlignment="1">
      <alignment horizontal="left"/>
    </xf>
    <xf numFmtId="179" fontId="6" fillId="3" borderId="28" xfId="0" applyNumberFormat="1" applyFont="1" applyFill="1" applyBorder="1" applyAlignment="1">
      <alignment horizontal="right"/>
    </xf>
    <xf numFmtId="179" fontId="6" fillId="7" borderId="15" xfId="0" applyNumberFormat="1" applyFont="1" applyFill="1" applyBorder="1" applyAlignment="1">
      <alignment horizontal="right"/>
    </xf>
    <xf numFmtId="179" fontId="6" fillId="0" borderId="36" xfId="0" applyNumberFormat="1" applyFont="1" applyBorder="1" applyAlignment="1">
      <alignment horizontal="right"/>
    </xf>
    <xf numFmtId="179" fontId="6" fillId="0" borderId="45" xfId="0" applyNumberFormat="1" applyFont="1" applyBorder="1" applyAlignment="1">
      <alignment horizontal="right"/>
    </xf>
    <xf numFmtId="179" fontId="6" fillId="0" borderId="32" xfId="0" applyNumberFormat="1" applyFont="1" applyBorder="1" applyAlignment="1">
      <alignment horizontal="right"/>
    </xf>
    <xf numFmtId="179" fontId="6" fillId="2" borderId="15" xfId="0" applyNumberFormat="1" applyFont="1" applyFill="1" applyBorder="1" applyAlignment="1">
      <alignment horizontal="right"/>
    </xf>
    <xf numFmtId="179" fontId="6" fillId="2" borderId="26" xfId="0" applyNumberFormat="1" applyFont="1" applyFill="1" applyBorder="1" applyAlignment="1">
      <alignment horizontal="right"/>
    </xf>
    <xf numFmtId="179" fontId="6" fillId="2" borderId="28" xfId="0" applyNumberFormat="1" applyFont="1" applyFill="1" applyBorder="1" applyAlignment="1">
      <alignment horizontal="right"/>
    </xf>
    <xf numFmtId="176" fontId="1" fillId="0" borderId="0" xfId="0" applyNumberFormat="1" applyFont="1" applyAlignment="1">
      <alignment horizontal="left"/>
    </xf>
    <xf numFmtId="179" fontId="1" fillId="0" borderId="0" xfId="0" applyNumberFormat="1" applyFont="1"/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179" fontId="2" fillId="0" borderId="0" xfId="0" applyNumberFormat="1" applyFont="1"/>
    <xf numFmtId="0" fontId="2" fillId="0" borderId="0" xfId="0" applyFont="1"/>
    <xf numFmtId="0" fontId="9" fillId="0" borderId="0" xfId="0" applyFont="1"/>
    <xf numFmtId="0" fontId="10" fillId="0" borderId="0" xfId="0" applyFont="1"/>
    <xf numFmtId="0" fontId="1" fillId="8" borderId="14" xfId="0" applyFont="1" applyFill="1" applyBorder="1"/>
    <xf numFmtId="0" fontId="1" fillId="0" borderId="0" xfId="0" applyFont="1" applyAlignment="1">
      <alignment horizontal="right"/>
    </xf>
    <xf numFmtId="49" fontId="2" fillId="0" borderId="22" xfId="0" applyNumberFormat="1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49" fontId="2" fillId="0" borderId="25" xfId="0" applyNumberFormat="1" applyFont="1" applyBorder="1" applyAlignment="1">
      <alignment horizontal="center"/>
    </xf>
    <xf numFmtId="180" fontId="1" fillId="0" borderId="26" xfId="0" applyNumberFormat="1" applyFont="1" applyBorder="1" applyAlignment="1">
      <alignment horizontal="right"/>
    </xf>
    <xf numFmtId="180" fontId="1" fillId="0" borderId="15" xfId="0" applyNumberFormat="1" applyFont="1" applyBorder="1" applyAlignment="1">
      <alignment horizontal="right"/>
    </xf>
    <xf numFmtId="180" fontId="1" fillId="0" borderId="28" xfId="0" applyNumberFormat="1" applyFont="1" applyBorder="1" applyAlignment="1">
      <alignment horizontal="right"/>
    </xf>
    <xf numFmtId="179" fontId="6" fillId="0" borderId="47" xfId="0" applyNumberFormat="1" applyFont="1" applyBorder="1" applyAlignment="1">
      <alignment horizontal="right"/>
    </xf>
    <xf numFmtId="179" fontId="6" fillId="0" borderId="48" xfId="0" applyNumberFormat="1" applyFont="1" applyBorder="1" applyAlignment="1">
      <alignment horizontal="right"/>
    </xf>
    <xf numFmtId="180" fontId="1" fillId="0" borderId="33" xfId="0" applyNumberFormat="1" applyFont="1" applyBorder="1" applyAlignment="1">
      <alignment horizontal="right"/>
    </xf>
    <xf numFmtId="180" fontId="1" fillId="0" borderId="34" xfId="0" applyNumberFormat="1" applyFont="1" applyBorder="1" applyAlignment="1">
      <alignment horizontal="right"/>
    </xf>
    <xf numFmtId="180" fontId="1" fillId="0" borderId="36" xfId="0" applyNumberFormat="1" applyFont="1" applyBorder="1" applyAlignment="1">
      <alignment horizontal="right"/>
    </xf>
    <xf numFmtId="2" fontId="6" fillId="0" borderId="22" xfId="0" applyNumberFormat="1" applyFont="1" applyBorder="1" applyAlignment="1">
      <alignment horizontal="right"/>
    </xf>
    <xf numFmtId="2" fontId="6" fillId="0" borderId="23" xfId="0" applyNumberFormat="1" applyFont="1" applyBorder="1" applyAlignment="1">
      <alignment horizontal="right"/>
    </xf>
    <xf numFmtId="2" fontId="6" fillId="0" borderId="25" xfId="0" applyNumberFormat="1" applyFont="1" applyBorder="1" applyAlignment="1">
      <alignment horizontal="right"/>
    </xf>
    <xf numFmtId="180" fontId="1" fillId="0" borderId="26" xfId="0" applyNumberFormat="1" applyFont="1" applyBorder="1"/>
    <xf numFmtId="180" fontId="1" fillId="0" borderId="15" xfId="0" applyNumberFormat="1" applyFont="1" applyBorder="1"/>
    <xf numFmtId="180" fontId="1" fillId="0" borderId="28" xfId="0" applyNumberFormat="1" applyFont="1" applyBorder="1"/>
    <xf numFmtId="2" fontId="6" fillId="0" borderId="26" xfId="0" applyNumberFormat="1" applyFont="1" applyBorder="1" applyAlignment="1">
      <alignment horizontal="right"/>
    </xf>
    <xf numFmtId="2" fontId="6" fillId="0" borderId="15" xfId="0" applyNumberFormat="1" applyFont="1" applyBorder="1" applyAlignment="1">
      <alignment horizontal="right"/>
    </xf>
    <xf numFmtId="2" fontId="6" fillId="0" borderId="28" xfId="0" applyNumberFormat="1" applyFont="1" applyBorder="1" applyAlignment="1">
      <alignment horizontal="right"/>
    </xf>
    <xf numFmtId="2" fontId="6" fillId="0" borderId="29" xfId="0" applyNumberFormat="1" applyFont="1" applyBorder="1" applyAlignment="1">
      <alignment horizontal="right"/>
    </xf>
    <xf numFmtId="2" fontId="6" fillId="0" borderId="30" xfId="0" applyNumberFormat="1" applyFont="1" applyBorder="1" applyAlignment="1">
      <alignment horizontal="right"/>
    </xf>
    <xf numFmtId="2" fontId="6" fillId="0" borderId="32" xfId="0" applyNumberFormat="1" applyFont="1" applyBorder="1" applyAlignment="1">
      <alignment horizontal="right"/>
    </xf>
    <xf numFmtId="2" fontId="6" fillId="0" borderId="33" xfId="0" applyNumberFormat="1" applyFont="1" applyBorder="1" applyAlignment="1">
      <alignment horizontal="right"/>
    </xf>
    <xf numFmtId="2" fontId="6" fillId="0" borderId="34" xfId="0" applyNumberFormat="1" applyFont="1" applyBorder="1" applyAlignment="1">
      <alignment horizontal="right"/>
    </xf>
    <xf numFmtId="2" fontId="6" fillId="0" borderId="36" xfId="0" applyNumberFormat="1" applyFont="1" applyBorder="1" applyAlignment="1">
      <alignment horizontal="right"/>
    </xf>
    <xf numFmtId="2" fontId="6" fillId="0" borderId="42" xfId="0" applyNumberFormat="1" applyFont="1" applyBorder="1" applyAlignment="1">
      <alignment horizontal="right"/>
    </xf>
    <xf numFmtId="2" fontId="6" fillId="0" borderId="43" xfId="0" applyNumberFormat="1" applyFont="1" applyBorder="1" applyAlignment="1">
      <alignment horizontal="right"/>
    </xf>
    <xf numFmtId="2" fontId="6" fillId="0" borderId="45" xfId="0" applyNumberFormat="1" applyFont="1" applyBorder="1" applyAlignment="1">
      <alignment horizontal="right"/>
    </xf>
    <xf numFmtId="180" fontId="1" fillId="0" borderId="33" xfId="0" applyNumberFormat="1" applyFont="1" applyBorder="1"/>
    <xf numFmtId="180" fontId="1" fillId="0" borderId="34" xfId="0" applyNumberFormat="1" applyFont="1" applyBorder="1"/>
    <xf numFmtId="180" fontId="1" fillId="0" borderId="36" xfId="0" applyNumberFormat="1" applyFont="1" applyBorder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55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2" fontId="6" fillId="3" borderId="15" xfId="0" applyNumberFormat="1" applyFont="1" applyFill="1" applyBorder="1" applyAlignment="1">
      <alignment horizontal="right"/>
    </xf>
    <xf numFmtId="179" fontId="6" fillId="3" borderId="56" xfId="0" applyNumberFormat="1" applyFont="1" applyFill="1" applyBorder="1" applyAlignment="1">
      <alignment horizontal="right"/>
    </xf>
    <xf numFmtId="2" fontId="6" fillId="3" borderId="57" xfId="0" applyNumberFormat="1" applyFont="1" applyFill="1" applyBorder="1" applyAlignment="1">
      <alignment horizontal="right"/>
    </xf>
    <xf numFmtId="179" fontId="6" fillId="3" borderId="57" xfId="0" applyNumberFormat="1" applyFont="1" applyFill="1" applyBorder="1" applyAlignment="1">
      <alignment horizontal="right"/>
    </xf>
    <xf numFmtId="179" fontId="6" fillId="0" borderId="58" xfId="0" applyNumberFormat="1" applyFont="1" applyBorder="1" applyAlignment="1">
      <alignment horizontal="right"/>
    </xf>
    <xf numFmtId="179" fontId="6" fillId="0" borderId="59" xfId="0" applyNumberFormat="1" applyFont="1" applyBorder="1" applyAlignment="1">
      <alignment horizontal="right"/>
    </xf>
    <xf numFmtId="179" fontId="6" fillId="0" borderId="60" xfId="0" applyNumberFormat="1" applyFont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179" fontId="6" fillId="2" borderId="61" xfId="0" applyNumberFormat="1" applyFont="1" applyFill="1" applyBorder="1" applyAlignment="1">
      <alignment horizontal="right"/>
    </xf>
    <xf numFmtId="179" fontId="6" fillId="2" borderId="62" xfId="0" applyNumberFormat="1" applyFont="1" applyFill="1" applyBorder="1" applyAlignment="1">
      <alignment horizontal="right"/>
    </xf>
    <xf numFmtId="179" fontId="6" fillId="2" borderId="63" xfId="0" applyNumberFormat="1" applyFont="1" applyFill="1" applyBorder="1" applyAlignment="1">
      <alignment horizontal="right"/>
    </xf>
    <xf numFmtId="179" fontId="2" fillId="0" borderId="26" xfId="0" applyNumberFormat="1" applyFont="1" applyBorder="1"/>
    <xf numFmtId="179" fontId="2" fillId="0" borderId="15" xfId="0" applyNumberFormat="1" applyFont="1" applyBorder="1"/>
    <xf numFmtId="179" fontId="2" fillId="0" borderId="28" xfId="0" applyNumberFormat="1" applyFont="1" applyBorder="1"/>
    <xf numFmtId="179" fontId="2" fillId="0" borderId="33" xfId="0" applyNumberFormat="1" applyFont="1" applyBorder="1"/>
    <xf numFmtId="179" fontId="2" fillId="0" borderId="34" xfId="0" applyNumberFormat="1" applyFont="1" applyBorder="1"/>
    <xf numFmtId="179" fontId="2" fillId="0" borderId="36" xfId="0" applyNumberFormat="1" applyFont="1" applyBorder="1"/>
    <xf numFmtId="0" fontId="1" fillId="0" borderId="51" xfId="0" applyFont="1" applyBorder="1"/>
    <xf numFmtId="179" fontId="2" fillId="0" borderId="17" xfId="0" applyNumberFormat="1" applyFont="1" applyBorder="1"/>
    <xf numFmtId="2" fontId="2" fillId="0" borderId="17" xfId="0" applyNumberFormat="1" applyFont="1" applyBorder="1"/>
    <xf numFmtId="179" fontId="2" fillId="0" borderId="51" xfId="0" applyNumberFormat="1" applyFont="1" applyBorder="1"/>
    <xf numFmtId="179" fontId="2" fillId="0" borderId="52" xfId="0" applyNumberFormat="1" applyFont="1" applyBorder="1"/>
    <xf numFmtId="0" fontId="1" fillId="0" borderId="64" xfId="0" applyFont="1" applyBorder="1" applyAlignment="1">
      <alignment horizontal="center" vertical="center"/>
    </xf>
    <xf numFmtId="179" fontId="2" fillId="0" borderId="64" xfId="0" applyNumberFormat="1" applyFont="1" applyBorder="1" applyAlignment="1">
      <alignment horizontal="center" vertical="center"/>
    </xf>
    <xf numFmtId="179" fontId="2" fillId="0" borderId="18" xfId="0" applyNumberFormat="1" applyFont="1" applyBorder="1" applyAlignment="1">
      <alignment horizontal="center" vertical="center"/>
    </xf>
    <xf numFmtId="179" fontId="2" fillId="0" borderId="21" xfId="0" applyNumberFormat="1" applyFont="1" applyBorder="1" applyAlignment="1">
      <alignment horizontal="center" vertical="center"/>
    </xf>
    <xf numFmtId="179" fontId="2" fillId="0" borderId="65" xfId="0" applyNumberFormat="1" applyFont="1" applyBorder="1" applyAlignment="1">
      <alignment horizontal="center" vertical="center"/>
    </xf>
    <xf numFmtId="179" fontId="2" fillId="0" borderId="19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1" fontId="1" fillId="0" borderId="49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50" xfId="0" applyNumberFormat="1" applyFont="1" applyBorder="1" applyAlignment="1">
      <alignment horizontal="center" vertical="center"/>
    </xf>
    <xf numFmtId="179" fontId="1" fillId="0" borderId="49" xfId="0" applyNumberFormat="1" applyFont="1" applyBorder="1" applyAlignment="1">
      <alignment horizontal="center" vertical="center"/>
    </xf>
    <xf numFmtId="179" fontId="1" fillId="0" borderId="19" xfId="0" applyNumberFormat="1" applyFont="1" applyBorder="1" applyAlignment="1">
      <alignment horizontal="center" vertical="center"/>
    </xf>
    <xf numFmtId="179" fontId="1" fillId="0" borderId="68" xfId="0" applyNumberFormat="1" applyFont="1" applyBorder="1" applyAlignment="1">
      <alignment horizontal="center" vertical="center"/>
    </xf>
    <xf numFmtId="179" fontId="1" fillId="0" borderId="21" xfId="0" applyNumberFormat="1" applyFont="1" applyBorder="1" applyAlignment="1">
      <alignment horizontal="center" vertical="center"/>
    </xf>
    <xf numFmtId="1" fontId="1" fillId="0" borderId="69" xfId="0" applyNumberFormat="1" applyFont="1" applyBorder="1" applyAlignment="1">
      <alignment horizontal="center" vertical="center"/>
    </xf>
    <xf numFmtId="2" fontId="1" fillId="0" borderId="59" xfId="0" applyNumberFormat="1" applyFont="1" applyBorder="1" applyAlignment="1">
      <alignment horizontal="center" vertical="center"/>
    </xf>
    <xf numFmtId="2" fontId="1" fillId="0" borderId="70" xfId="0" applyNumberFormat="1" applyFont="1" applyBorder="1" applyAlignment="1">
      <alignment horizontal="center" vertical="center"/>
    </xf>
    <xf numFmtId="179" fontId="1" fillId="0" borderId="69" xfId="0" applyNumberFormat="1" applyFont="1" applyBorder="1" applyAlignment="1">
      <alignment horizontal="center" vertical="center"/>
    </xf>
    <xf numFmtId="179" fontId="1" fillId="0" borderId="58" xfId="0" applyNumberFormat="1" applyFont="1" applyBorder="1" applyAlignment="1">
      <alignment horizontal="center" vertical="center"/>
    </xf>
    <xf numFmtId="179" fontId="1" fillId="0" borderId="0" xfId="0" applyNumberFormat="1" applyFont="1" applyAlignment="1">
      <alignment horizontal="center" vertical="center"/>
    </xf>
    <xf numFmtId="179" fontId="1" fillId="0" borderId="60" xfId="0" applyNumberFormat="1" applyFont="1" applyBorder="1" applyAlignment="1">
      <alignment horizontal="center" vertical="center"/>
    </xf>
    <xf numFmtId="1" fontId="1" fillId="0" borderId="51" xfId="0" applyNumberFormat="1" applyFont="1" applyBorder="1" applyAlignment="1">
      <alignment horizontal="center" vertical="center"/>
    </xf>
    <xf numFmtId="2" fontId="1" fillId="0" borderId="71" xfId="0" applyNumberFormat="1" applyFont="1" applyBorder="1" applyAlignment="1">
      <alignment horizontal="center" vertical="center"/>
    </xf>
    <xf numFmtId="2" fontId="1" fillId="0" borderId="52" xfId="0" applyNumberFormat="1" applyFont="1" applyBorder="1" applyAlignment="1">
      <alignment horizontal="center" vertical="center"/>
    </xf>
    <xf numFmtId="179" fontId="1" fillId="0" borderId="51" xfId="0" applyNumberFormat="1" applyFont="1" applyBorder="1" applyAlignment="1">
      <alignment horizontal="center" vertical="center"/>
    </xf>
    <xf numFmtId="179" fontId="1" fillId="0" borderId="72" xfId="0" applyNumberFormat="1" applyFont="1" applyBorder="1" applyAlignment="1">
      <alignment horizontal="center" vertical="center"/>
    </xf>
    <xf numFmtId="179" fontId="1" fillId="0" borderId="17" xfId="0" applyNumberFormat="1" applyFont="1" applyBorder="1" applyAlignment="1">
      <alignment horizontal="center" vertical="center"/>
    </xf>
    <xf numFmtId="179" fontId="1" fillId="0" borderId="73" xfId="0" applyNumberFormat="1" applyFont="1" applyBorder="1" applyAlignment="1">
      <alignment horizontal="center" vertical="center"/>
    </xf>
    <xf numFmtId="0" fontId="1" fillId="0" borderId="47" xfId="0" applyFont="1" applyBorder="1"/>
    <xf numFmtId="0" fontId="1" fillId="0" borderId="49" xfId="0" applyFont="1" applyBorder="1" applyAlignment="1">
      <alignment horizontal="left"/>
    </xf>
    <xf numFmtId="179" fontId="2" fillId="0" borderId="49" xfId="0" applyNumberFormat="1" applyFont="1" applyBorder="1"/>
    <xf numFmtId="179" fontId="2" fillId="0" borderId="68" xfId="0" applyNumberFormat="1" applyFont="1" applyBorder="1"/>
    <xf numFmtId="179" fontId="2" fillId="0" borderId="50" xfId="0" applyNumberFormat="1" applyFont="1" applyBorder="1"/>
    <xf numFmtId="0" fontId="1" fillId="0" borderId="69" xfId="0" applyFont="1" applyBorder="1" applyAlignment="1">
      <alignment horizontal="left"/>
    </xf>
    <xf numFmtId="0" fontId="1" fillId="0" borderId="70" xfId="0" applyFont="1" applyBorder="1" applyAlignment="1">
      <alignment horizontal="center"/>
    </xf>
    <xf numFmtId="179" fontId="2" fillId="0" borderId="69" xfId="0" applyNumberFormat="1" applyFont="1" applyBorder="1"/>
    <xf numFmtId="179" fontId="2" fillId="0" borderId="70" xfId="0" applyNumberFormat="1" applyFont="1" applyBorder="1"/>
    <xf numFmtId="181" fontId="2" fillId="0" borderId="0" xfId="0" applyNumberFormat="1" applyFont="1"/>
    <xf numFmtId="0" fontId="2" fillId="0" borderId="74" xfId="0" applyFont="1" applyBorder="1"/>
    <xf numFmtId="0" fontId="2" fillId="0" borderId="75" xfId="0" applyFont="1" applyBorder="1"/>
    <xf numFmtId="0" fontId="2" fillId="0" borderId="76" xfId="0" applyFont="1" applyBorder="1"/>
    <xf numFmtId="181" fontId="2" fillId="0" borderId="75" xfId="0" applyNumberFormat="1" applyFont="1" applyBorder="1"/>
    <xf numFmtId="0" fontId="2" fillId="0" borderId="77" xfId="0" applyFont="1" applyBorder="1"/>
    <xf numFmtId="0" fontId="2" fillId="0" borderId="78" xfId="0" applyFont="1" applyBorder="1"/>
    <xf numFmtId="0" fontId="2" fillId="0" borderId="79" xfId="0" applyFont="1" applyBorder="1"/>
    <xf numFmtId="0" fontId="2" fillId="0" borderId="80" xfId="0" applyFont="1" applyBorder="1"/>
    <xf numFmtId="0" fontId="2" fillId="0" borderId="81" xfId="0" applyFont="1" applyBorder="1" applyAlignment="1">
      <alignment wrapText="1"/>
    </xf>
    <xf numFmtId="0" fontId="2" fillId="0" borderId="82" xfId="0" applyFont="1" applyBorder="1" applyAlignment="1">
      <alignment wrapText="1"/>
    </xf>
    <xf numFmtId="0" fontId="2" fillId="0" borderId="83" xfId="0" applyFont="1" applyBorder="1" applyAlignment="1">
      <alignment wrapText="1"/>
    </xf>
    <xf numFmtId="0" fontId="2" fillId="0" borderId="83" xfId="0" applyFont="1" applyBorder="1" applyAlignment="1">
      <alignment horizontal="center" wrapText="1"/>
    </xf>
    <xf numFmtId="0" fontId="2" fillId="0" borderId="81" xfId="0" applyFont="1" applyBorder="1" applyAlignment="1">
      <alignment horizontal="center" wrapText="1"/>
    </xf>
    <xf numFmtId="0" fontId="2" fillId="0" borderId="82" xfId="0" applyFont="1" applyBorder="1" applyAlignment="1">
      <alignment horizontal="center" wrapText="1"/>
    </xf>
    <xf numFmtId="0" fontId="2" fillId="0" borderId="84" xfId="0" applyFont="1" applyBorder="1" applyAlignment="1">
      <alignment horizontal="center" wrapText="1"/>
    </xf>
    <xf numFmtId="0" fontId="2" fillId="0" borderId="85" xfId="0" applyFont="1" applyBorder="1" applyAlignment="1">
      <alignment horizontal="center" wrapText="1"/>
    </xf>
    <xf numFmtId="0" fontId="2" fillId="0" borderId="86" xfId="0" applyFont="1" applyBorder="1" applyAlignment="1">
      <alignment horizontal="center" wrapText="1"/>
    </xf>
    <xf numFmtId="0" fontId="2" fillId="0" borderId="87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88" xfId="0" applyFont="1" applyBorder="1"/>
    <xf numFmtId="0" fontId="2" fillId="0" borderId="89" xfId="0" applyFont="1" applyBorder="1"/>
    <xf numFmtId="0" fontId="2" fillId="0" borderId="90" xfId="0" applyFont="1" applyBorder="1"/>
    <xf numFmtId="182" fontId="6" fillId="0" borderId="76" xfId="0" applyNumberFormat="1" applyFont="1" applyBorder="1" applyAlignment="1">
      <alignment horizontal="right"/>
    </xf>
    <xf numFmtId="179" fontId="6" fillId="0" borderId="74" xfId="0" applyNumberFormat="1" applyFont="1" applyBorder="1" applyAlignment="1">
      <alignment horizontal="right"/>
    </xf>
    <xf numFmtId="2" fontId="6" fillId="0" borderId="75" xfId="0" applyNumberFormat="1" applyFont="1" applyBorder="1" applyAlignment="1">
      <alignment horizontal="right"/>
    </xf>
    <xf numFmtId="179" fontId="6" fillId="0" borderId="75" xfId="0" applyNumberFormat="1" applyFont="1" applyBorder="1" applyAlignment="1">
      <alignment horizontal="right"/>
    </xf>
    <xf numFmtId="179" fontId="6" fillId="0" borderId="76" xfId="0" applyNumberFormat="1" applyFont="1" applyBorder="1" applyAlignment="1">
      <alignment horizontal="right"/>
    </xf>
    <xf numFmtId="180" fontId="6" fillId="0" borderId="77" xfId="0" applyNumberFormat="1" applyFont="1" applyBorder="1" applyAlignment="1">
      <alignment horizontal="right"/>
    </xf>
    <xf numFmtId="182" fontId="6" fillId="0" borderId="74" xfId="0" applyNumberFormat="1" applyFont="1" applyBorder="1" applyAlignment="1">
      <alignment horizontal="right"/>
    </xf>
    <xf numFmtId="182" fontId="6" fillId="0" borderId="75" xfId="0" applyNumberFormat="1" applyFont="1" applyBorder="1" applyAlignment="1">
      <alignment horizontal="right"/>
    </xf>
    <xf numFmtId="182" fontId="6" fillId="0" borderId="78" xfId="0" applyNumberFormat="1" applyFont="1" applyBorder="1" applyAlignment="1">
      <alignment horizontal="right"/>
    </xf>
    <xf numFmtId="180" fontId="6" fillId="0" borderId="79" xfId="0" applyNumberFormat="1" applyFont="1" applyBorder="1" applyAlignment="1">
      <alignment horizontal="right"/>
    </xf>
    <xf numFmtId="180" fontId="6" fillId="0" borderId="76" xfId="0" applyNumberFormat="1" applyFont="1" applyBorder="1" applyAlignment="1">
      <alignment horizontal="right"/>
    </xf>
    <xf numFmtId="182" fontId="6" fillId="0" borderId="80" xfId="0" applyNumberFormat="1" applyFont="1" applyBorder="1" applyAlignment="1">
      <alignment horizontal="right"/>
    </xf>
    <xf numFmtId="182" fontId="2" fillId="0" borderId="0" xfId="0" applyNumberFormat="1" applyFont="1"/>
    <xf numFmtId="0" fontId="2" fillId="0" borderId="91" xfId="0" applyFont="1" applyBorder="1"/>
    <xf numFmtId="1" fontId="2" fillId="0" borderId="92" xfId="0" applyNumberFormat="1" applyFont="1" applyBorder="1"/>
    <xf numFmtId="179" fontId="2" fillId="0" borderId="93" xfId="0" applyNumberFormat="1" applyFont="1" applyBorder="1"/>
    <xf numFmtId="2" fontId="2" fillId="0" borderId="91" xfId="0" applyNumberFormat="1" applyFont="1" applyBorder="1"/>
    <xf numFmtId="179" fontId="2" fillId="0" borderId="91" xfId="0" applyNumberFormat="1" applyFont="1" applyBorder="1"/>
    <xf numFmtId="179" fontId="2" fillId="0" borderId="92" xfId="0" applyNumberFormat="1" applyFont="1" applyBorder="1"/>
    <xf numFmtId="180" fontId="2" fillId="0" borderId="94" xfId="0" applyNumberFormat="1" applyFont="1" applyBorder="1"/>
    <xf numFmtId="182" fontId="2" fillId="0" borderId="93" xfId="0" applyNumberFormat="1" applyFont="1" applyBorder="1"/>
    <xf numFmtId="182" fontId="2" fillId="0" borderId="91" xfId="0" applyNumberFormat="1" applyFont="1" applyBorder="1"/>
    <xf numFmtId="182" fontId="2" fillId="0" borderId="95" xfId="0" applyNumberFormat="1" applyFont="1" applyBorder="1"/>
    <xf numFmtId="180" fontId="2" fillId="0" borderId="96" xfId="0" applyNumberFormat="1" applyFont="1" applyBorder="1"/>
    <xf numFmtId="180" fontId="2" fillId="0" borderId="92" xfId="0" applyNumberFormat="1" applyFont="1" applyBorder="1"/>
    <xf numFmtId="1" fontId="2" fillId="0" borderId="97" xfId="0" applyNumberFormat="1" applyFont="1" applyBorder="1"/>
    <xf numFmtId="182" fontId="6" fillId="0" borderId="92" xfId="0" applyNumberFormat="1" applyFont="1" applyBorder="1" applyAlignment="1">
      <alignment horizontal="right"/>
    </xf>
    <xf numFmtId="179" fontId="6" fillId="0" borderId="93" xfId="0" applyNumberFormat="1" applyFont="1" applyBorder="1" applyAlignment="1">
      <alignment horizontal="right"/>
    </xf>
    <xf numFmtId="2" fontId="6" fillId="0" borderId="91" xfId="0" applyNumberFormat="1" applyFont="1" applyBorder="1" applyAlignment="1">
      <alignment horizontal="right"/>
    </xf>
    <xf numFmtId="179" fontId="6" fillId="0" borderId="91" xfId="0" applyNumberFormat="1" applyFont="1" applyBorder="1" applyAlignment="1">
      <alignment horizontal="right"/>
    </xf>
    <xf numFmtId="179" fontId="6" fillId="0" borderId="92" xfId="0" applyNumberFormat="1" applyFont="1" applyBorder="1" applyAlignment="1">
      <alignment horizontal="right"/>
    </xf>
    <xf numFmtId="180" fontId="6" fillId="0" borderId="94" xfId="0" applyNumberFormat="1" applyFont="1" applyBorder="1" applyAlignment="1">
      <alignment horizontal="right"/>
    </xf>
    <xf numFmtId="182" fontId="6" fillId="0" borderId="93" xfId="0" applyNumberFormat="1" applyFont="1" applyBorder="1" applyAlignment="1">
      <alignment horizontal="right"/>
    </xf>
    <xf numFmtId="182" fontId="6" fillId="0" borderId="91" xfId="0" applyNumberFormat="1" applyFont="1" applyBorder="1" applyAlignment="1">
      <alignment horizontal="right"/>
    </xf>
    <xf numFmtId="182" fontId="6" fillId="0" borderId="95" xfId="0" applyNumberFormat="1" applyFont="1" applyBorder="1" applyAlignment="1">
      <alignment horizontal="right"/>
    </xf>
    <xf numFmtId="180" fontId="6" fillId="0" borderId="96" xfId="0" applyNumberFormat="1" applyFont="1" applyBorder="1" applyAlignment="1">
      <alignment horizontal="right"/>
    </xf>
    <xf numFmtId="180" fontId="6" fillId="0" borderId="92" xfId="0" applyNumberFormat="1" applyFont="1" applyBorder="1" applyAlignment="1">
      <alignment horizontal="right"/>
    </xf>
    <xf numFmtId="182" fontId="6" fillId="0" borderId="97" xfId="0" applyNumberFormat="1" applyFont="1" applyBorder="1" applyAlignment="1">
      <alignment horizontal="right"/>
    </xf>
    <xf numFmtId="1" fontId="6" fillId="0" borderId="92" xfId="0" applyNumberFormat="1" applyFont="1" applyBorder="1" applyAlignment="1">
      <alignment horizontal="right"/>
    </xf>
    <xf numFmtId="0" fontId="2" fillId="0" borderId="92" xfId="0" applyFont="1" applyBorder="1"/>
    <xf numFmtId="183" fontId="6" fillId="0" borderId="91" xfId="0" applyNumberFormat="1" applyFont="1" applyBorder="1" applyAlignment="1">
      <alignment horizontal="right"/>
    </xf>
    <xf numFmtId="0" fontId="2" fillId="0" borderId="82" xfId="0" applyFont="1" applyBorder="1"/>
    <xf numFmtId="0" fontId="2" fillId="0" borderId="83" xfId="0" applyFont="1" applyBorder="1"/>
    <xf numFmtId="1" fontId="2" fillId="0" borderId="83" xfId="0" applyNumberFormat="1" applyFont="1" applyBorder="1"/>
    <xf numFmtId="179" fontId="2" fillId="0" borderId="81" xfId="0" applyNumberFormat="1" applyFont="1" applyBorder="1"/>
    <xf numFmtId="2" fontId="2" fillId="0" borderId="82" xfId="0" applyNumberFormat="1" applyFont="1" applyBorder="1"/>
    <xf numFmtId="179" fontId="2" fillId="0" borderId="82" xfId="0" applyNumberFormat="1" applyFont="1" applyBorder="1"/>
    <xf numFmtId="179" fontId="2" fillId="0" borderId="83" xfId="0" applyNumberFormat="1" applyFont="1" applyBorder="1"/>
    <xf numFmtId="180" fontId="2" fillId="0" borderId="84" xfId="0" applyNumberFormat="1" applyFont="1" applyBorder="1"/>
    <xf numFmtId="182" fontId="2" fillId="0" borderId="81" xfId="0" applyNumberFormat="1" applyFont="1" applyBorder="1"/>
    <xf numFmtId="182" fontId="2" fillId="0" borderId="82" xfId="0" applyNumberFormat="1" applyFont="1" applyBorder="1"/>
    <xf numFmtId="182" fontId="2" fillId="0" borderId="85" xfId="0" applyNumberFormat="1" applyFont="1" applyBorder="1"/>
    <xf numFmtId="180" fontId="2" fillId="0" borderId="86" xfId="0" applyNumberFormat="1" applyFont="1" applyBorder="1"/>
    <xf numFmtId="180" fontId="2" fillId="0" borderId="83" xfId="0" applyNumberFormat="1" applyFont="1" applyBorder="1"/>
    <xf numFmtId="1" fontId="2" fillId="0" borderId="87" xfId="0" applyNumberFormat="1" applyFont="1" applyBorder="1"/>
    <xf numFmtId="177" fontId="2" fillId="0" borderId="0" xfId="0" applyNumberFormat="1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title>
      <c:tx>
        <c:rich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r>
              <a:rPr lang="en-US" sz="1200" b="0" i="0">
                <a:solidFill>
                  <a:srgbClr val="000000"/>
                </a:solidFill>
                <a:latin typeface="+mn-lt"/>
              </a:rPr>
              <a:t>R1(</a:t>
            </a:r>
            <a:r>
              <a:rPr lang="ja-JP" altLang="en-US" sz="1200" b="0" i="0">
                <a:solidFill>
                  <a:srgbClr val="000000"/>
                </a:solidFill>
                <a:latin typeface="+mn-lt"/>
              </a:rPr>
              <a:t>イオンバランス）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cmpd="sng">
              <a:noFill/>
            </a:ln>
          </c:spPr>
          <c:invertIfNegative val="1"/>
          <c:cat>
            <c:strRef>
              <c:f>QAQC!$A$5:$A$20</c:f>
              <c:strCache>
                <c:ptCount val="16"/>
                <c:pt idx="0">
                  <c:v>&lt;-35</c:v>
                </c:pt>
                <c:pt idx="1">
                  <c:v>-35～-30</c:v>
                </c:pt>
                <c:pt idx="2">
                  <c:v>-30～-25</c:v>
                </c:pt>
                <c:pt idx="3">
                  <c:v>-25～-20</c:v>
                </c:pt>
                <c:pt idx="4">
                  <c:v>-20～-15</c:v>
                </c:pt>
                <c:pt idx="5">
                  <c:v>-15～-10</c:v>
                </c:pt>
                <c:pt idx="6">
                  <c:v>-10～-5</c:v>
                </c:pt>
                <c:pt idx="7">
                  <c:v>-5～0</c:v>
                </c:pt>
                <c:pt idx="8">
                  <c:v>0～5</c:v>
                </c:pt>
                <c:pt idx="9">
                  <c:v>5～10</c:v>
                </c:pt>
                <c:pt idx="10">
                  <c:v>10～15</c:v>
                </c:pt>
                <c:pt idx="11">
                  <c:v>15～20</c:v>
                </c:pt>
                <c:pt idx="12">
                  <c:v>20～25</c:v>
                </c:pt>
                <c:pt idx="13">
                  <c:v>25～30</c:v>
                </c:pt>
                <c:pt idx="14">
                  <c:v>30～35</c:v>
                </c:pt>
                <c:pt idx="15">
                  <c:v>&gt;35</c:v>
                </c:pt>
              </c:strCache>
            </c:strRef>
          </c:cat>
          <c:val>
            <c:numRef>
              <c:f>QAQC!$B$5:$B$20</c:f>
              <c:numCache>
                <c:formatCode>General</c:formatCode>
                <c:ptCount val="16"/>
                <c:pt idx="0">
                  <c:v>0</c:v>
                </c:pt>
                <c:pt idx="1">
                  <c:v>548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4</c:v>
                </c:pt>
                <c:pt idx="6">
                  <c:v>33</c:v>
                </c:pt>
                <c:pt idx="7">
                  <c:v>156</c:v>
                </c:pt>
                <c:pt idx="8">
                  <c:v>238</c:v>
                </c:pt>
                <c:pt idx="9">
                  <c:v>90</c:v>
                </c:pt>
                <c:pt idx="10">
                  <c:v>17</c:v>
                </c:pt>
                <c:pt idx="11">
                  <c:v>5</c:v>
                </c:pt>
                <c:pt idx="12">
                  <c:v>2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C527-41EB-AFE5-ECC40A970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66385095"/>
        <c:axId val="457170301"/>
      </c:barChart>
      <c:catAx>
        <c:axId val="13663850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sz="12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sz="1200" b="0" i="0">
                    <a:solidFill>
                      <a:srgbClr val="000000"/>
                    </a:solidFill>
                    <a:latin typeface="+mn-lt"/>
                  </a:rPr>
                  <a:t>R1</a:t>
                </a:r>
                <a:r>
                  <a:rPr lang="ja-JP" altLang="en-US" sz="1200" b="0" i="0">
                    <a:solidFill>
                      <a:srgbClr val="000000"/>
                    </a:solidFill>
                    <a:latin typeface="+mn-lt"/>
                  </a:rPr>
                  <a:t>の区間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457170301"/>
        <c:crosses val="autoZero"/>
        <c:auto val="1"/>
        <c:lblAlgn val="ctr"/>
        <c:lblOffset val="100"/>
        <c:noMultiLvlLbl val="1"/>
      </c:catAx>
      <c:valAx>
        <c:axId val="45717030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 lvl="0">
                  <a:defRPr sz="1200" b="0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ja-JP" altLang="en-US" sz="1200" b="0" i="0">
                    <a:solidFill>
                      <a:srgbClr val="000000"/>
                    </a:solidFill>
                    <a:latin typeface="+mn-lt"/>
                  </a:rPr>
                  <a:t>ｻﾝﾌﾟﾙ数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1366385095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c:style val="2"/>
  <c:chart>
    <c:title>
      <c:tx>
        <c:rich>
          <a:bodyPr/>
          <a:lstStyle/>
          <a:p>
            <a:pPr lvl="0">
              <a:defRPr sz="1200" b="0" i="0">
                <a:solidFill>
                  <a:srgbClr val="000000"/>
                </a:solidFill>
                <a:latin typeface="+mn-lt"/>
              </a:defRPr>
            </a:pPr>
            <a:r>
              <a:rPr lang="en-US" sz="1200" b="0" i="0">
                <a:solidFill>
                  <a:srgbClr val="000000"/>
                </a:solidFill>
                <a:latin typeface="+mn-lt"/>
              </a:rPr>
              <a:t>R2(</a:t>
            </a:r>
            <a:r>
              <a:rPr lang="ja-JP" altLang="en-US" sz="1200" b="0" i="0">
                <a:solidFill>
                  <a:srgbClr val="000000"/>
                </a:solidFill>
                <a:latin typeface="+mn-lt"/>
              </a:rPr>
              <a:t>電気伝導度）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spPr>
            <a:solidFill>
              <a:srgbClr val="9999FF"/>
            </a:solidFill>
            <a:ln cmpd="sng">
              <a:noFill/>
            </a:ln>
          </c:spPr>
          <c:invertIfNegative val="1"/>
          <c:cat>
            <c:strRef>
              <c:f>QAQC!$A$26:$A$41</c:f>
              <c:strCache>
                <c:ptCount val="16"/>
                <c:pt idx="0">
                  <c:v>&lt;-35</c:v>
                </c:pt>
                <c:pt idx="1">
                  <c:v>-35～-30</c:v>
                </c:pt>
                <c:pt idx="2">
                  <c:v>-30～-25</c:v>
                </c:pt>
                <c:pt idx="3">
                  <c:v>-25～-20</c:v>
                </c:pt>
                <c:pt idx="4">
                  <c:v>-20～-15</c:v>
                </c:pt>
                <c:pt idx="5">
                  <c:v>-15～-10</c:v>
                </c:pt>
                <c:pt idx="6">
                  <c:v>-10～-5</c:v>
                </c:pt>
                <c:pt idx="7">
                  <c:v>-5～0</c:v>
                </c:pt>
                <c:pt idx="8">
                  <c:v>0～5</c:v>
                </c:pt>
                <c:pt idx="9">
                  <c:v>5～10</c:v>
                </c:pt>
                <c:pt idx="10">
                  <c:v>10～15</c:v>
                </c:pt>
                <c:pt idx="11">
                  <c:v>15～20</c:v>
                </c:pt>
                <c:pt idx="12">
                  <c:v>20～25</c:v>
                </c:pt>
                <c:pt idx="13">
                  <c:v>25～30</c:v>
                </c:pt>
                <c:pt idx="14">
                  <c:v>30～35</c:v>
                </c:pt>
                <c:pt idx="15">
                  <c:v>&gt;35</c:v>
                </c:pt>
              </c:strCache>
            </c:strRef>
          </c:cat>
          <c:val>
            <c:numRef>
              <c:f>QAQC!$B$26:$B$41</c:f>
              <c:numCache>
                <c:formatCode>General</c:formatCode>
                <c:ptCount val="16"/>
                <c:pt idx="0">
                  <c:v>0</c:v>
                </c:pt>
                <c:pt idx="1">
                  <c:v>548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14</c:v>
                </c:pt>
                <c:pt idx="6">
                  <c:v>61</c:v>
                </c:pt>
                <c:pt idx="7">
                  <c:v>258</c:v>
                </c:pt>
                <c:pt idx="8">
                  <c:v>150</c:v>
                </c:pt>
                <c:pt idx="9">
                  <c:v>40</c:v>
                </c:pt>
                <c:pt idx="10">
                  <c:v>15</c:v>
                </c:pt>
                <c:pt idx="11">
                  <c:v>4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5D04-4821-A2BB-BF44E8AD5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7277192"/>
        <c:axId val="450345226"/>
      </c:barChart>
      <c:catAx>
        <c:axId val="12372771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1" i="0">
                    <a:solidFill>
                      <a:srgbClr val="000000"/>
                    </a:solidFill>
                    <a:latin typeface="+mn-lt"/>
                  </a:rPr>
                  <a:t>R2</a:t>
                </a:r>
                <a:r>
                  <a:rPr lang="ja-JP" altLang="en-US" b="1" i="0">
                    <a:solidFill>
                      <a:srgbClr val="000000"/>
                    </a:solidFill>
                    <a:latin typeface="+mn-lt"/>
                  </a:rPr>
                  <a:t>の区間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450345226"/>
        <c:crosses val="autoZero"/>
        <c:auto val="1"/>
        <c:lblAlgn val="ctr"/>
        <c:lblOffset val="100"/>
        <c:noMultiLvlLbl val="1"/>
      </c:catAx>
      <c:valAx>
        <c:axId val="450345226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 lvl="0">
                  <a:defRPr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ja-JP" altLang="en-US" b="1" i="0">
                    <a:solidFill>
                      <a:srgbClr val="000000"/>
                    </a:solidFill>
                    <a:latin typeface="+mn-lt"/>
                  </a:rPr>
                  <a:t>ｻﾝﾌﾟﾙ数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ja-JP"/>
          </a:p>
        </c:txPr>
        <c:crossAx val="1237277192"/>
        <c:crosses val="autoZero"/>
        <c:crossBetween val="between"/>
      </c:valAx>
    </c:plotArea>
    <c:plotVisOnly val="1"/>
    <c:dispBlanksAs val="zero"/>
    <c:showDLblsOverMax val="1"/>
  </c:chart>
  <c:spPr>
    <a:solidFill>
      <a:srgbClr val="FFFFFF"/>
    </a:solid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342900</xdr:colOff>
      <xdr:row>0</xdr:row>
      <xdr:rowOff>114300</xdr:rowOff>
    </xdr:from>
    <xdr:ext cx="5476875" cy="3495675"/>
    <xdr:graphicFrame macro="">
      <xdr:nvGraphicFramePr>
        <xdr:cNvPr id="2" name="Chart 1" descr="Chart 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5</xdr:col>
      <xdr:colOff>428625</xdr:colOff>
      <xdr:row>26</xdr:row>
      <xdr:rowOff>76200</xdr:rowOff>
    </xdr:from>
    <xdr:ext cx="5457825" cy="3457575"/>
    <xdr:graphicFrame macro="">
      <xdr:nvGraphicFramePr>
        <xdr:cNvPr id="3" name="Chart 2" descr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2.625" defaultRowHeight="15" customHeight="1"/>
  <cols>
    <col min="1" max="2" width="9" customWidth="1"/>
    <col min="3" max="3" width="46.25" customWidth="1"/>
    <col min="4" max="4" width="9" customWidth="1"/>
    <col min="5" max="5" width="17.25" customWidth="1"/>
    <col min="6" max="6" width="9" customWidth="1"/>
    <col min="7" max="26" width="8" customWidth="1"/>
  </cols>
  <sheetData>
    <row r="1" spans="1:26" ht="14.25" customHeight="1">
      <c r="A1" s="1" t="s">
        <v>0</v>
      </c>
      <c r="B1" s="2"/>
      <c r="C1" s="2"/>
      <c r="D1" s="2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"/>
      <c r="B2" s="5" t="s">
        <v>1</v>
      </c>
      <c r="C2" s="6"/>
      <c r="D2" s="2"/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7">
        <v>1</v>
      </c>
      <c r="B3" s="8" t="s">
        <v>2</v>
      </c>
      <c r="C3" s="6"/>
      <c r="D3" s="2"/>
      <c r="E3" s="9" t="s">
        <v>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94.5" customHeight="1">
      <c r="A4" s="10">
        <v>2</v>
      </c>
      <c r="B4" s="11" t="s">
        <v>4</v>
      </c>
      <c r="C4" s="3" t="s">
        <v>5</v>
      </c>
      <c r="D4" s="2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10">
        <v>3</v>
      </c>
      <c r="B5" s="11" t="s">
        <v>6</v>
      </c>
      <c r="C5" s="6"/>
      <c r="D5" s="2"/>
      <c r="E5" s="9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A6" s="10">
        <v>4</v>
      </c>
      <c r="B6" s="11" t="s">
        <v>8</v>
      </c>
      <c r="C6" s="2" t="s">
        <v>9</v>
      </c>
      <c r="D6" s="2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A7" s="10">
        <v>5</v>
      </c>
      <c r="B7" s="11" t="s">
        <v>10</v>
      </c>
      <c r="C7" s="6" t="s">
        <v>11</v>
      </c>
      <c r="D7" s="2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10">
        <v>6</v>
      </c>
      <c r="B8" s="11" t="s">
        <v>12</v>
      </c>
      <c r="C8" s="6" t="s">
        <v>13</v>
      </c>
      <c r="D8" s="2"/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10">
        <v>7</v>
      </c>
      <c r="B9" s="12" t="s">
        <v>14</v>
      </c>
      <c r="C9" s="6"/>
      <c r="D9" s="2"/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10">
        <v>8</v>
      </c>
      <c r="B10" s="13" t="s">
        <v>15</v>
      </c>
      <c r="C10" s="6"/>
      <c r="D10" s="2"/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14">
        <v>9</v>
      </c>
      <c r="B11" s="14" t="s">
        <v>16</v>
      </c>
      <c r="C11" s="6"/>
      <c r="D11" s="2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>
      <c r="A12" s="7">
        <v>10</v>
      </c>
      <c r="B12" s="15" t="s">
        <v>17</v>
      </c>
      <c r="C12" s="6"/>
      <c r="D12" s="2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>
      <c r="A13" s="10">
        <v>11</v>
      </c>
      <c r="B13" s="11" t="s">
        <v>18</v>
      </c>
      <c r="C13" s="6"/>
      <c r="D13" s="2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>
      <c r="A14" s="10">
        <v>12</v>
      </c>
      <c r="B14" s="11" t="s">
        <v>19</v>
      </c>
      <c r="C14" s="6"/>
      <c r="D14" s="2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>
      <c r="A15" s="10">
        <v>13</v>
      </c>
      <c r="B15" s="11" t="s">
        <v>20</v>
      </c>
      <c r="C15" s="6"/>
      <c r="D15" s="2"/>
      <c r="E15" s="3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>
      <c r="A16" s="10">
        <v>14</v>
      </c>
      <c r="B16" s="11" t="s">
        <v>21</v>
      </c>
      <c r="C16" s="6"/>
      <c r="D16" s="2"/>
      <c r="E16" s="3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>
      <c r="A17" s="10">
        <v>15</v>
      </c>
      <c r="B17" s="11" t="s">
        <v>22</v>
      </c>
      <c r="C17" s="6"/>
      <c r="D17" s="2"/>
      <c r="E17" s="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>
      <c r="A18" s="10">
        <v>16</v>
      </c>
      <c r="B18" s="10" t="s">
        <v>23</v>
      </c>
      <c r="C18" s="16" t="s">
        <v>24</v>
      </c>
      <c r="D18" s="2"/>
      <c r="E18" s="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>
      <c r="A19" s="10">
        <v>17</v>
      </c>
      <c r="B19" s="17" t="s">
        <v>25</v>
      </c>
      <c r="C19" s="3" t="s">
        <v>26</v>
      </c>
      <c r="D19" s="2"/>
      <c r="E19" s="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>
      <c r="A20" s="10">
        <v>18</v>
      </c>
      <c r="B20" s="10" t="s">
        <v>27</v>
      </c>
      <c r="C20" s="6"/>
      <c r="D20" s="2"/>
      <c r="E20" s="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>
      <c r="A21" s="10">
        <v>19</v>
      </c>
      <c r="B21" s="11" t="s">
        <v>28</v>
      </c>
      <c r="C21" s="6"/>
      <c r="D21" s="2"/>
      <c r="E21" s="3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>
      <c r="A22" s="10">
        <v>20</v>
      </c>
      <c r="B22" s="11" t="s">
        <v>29</v>
      </c>
      <c r="C22" s="6"/>
      <c r="D22" s="2"/>
      <c r="E22" s="3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>
      <c r="A23" s="14">
        <v>21</v>
      </c>
      <c r="B23" s="12" t="s">
        <v>30</v>
      </c>
      <c r="C23" s="6"/>
      <c r="D23" s="2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7" customHeight="1">
      <c r="A24" s="18">
        <v>22</v>
      </c>
      <c r="B24" s="19" t="s">
        <v>31</v>
      </c>
      <c r="C24" s="6" t="s">
        <v>32</v>
      </c>
      <c r="D24" s="2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>
      <c r="A25" s="10">
        <v>23</v>
      </c>
      <c r="B25" s="11" t="s">
        <v>33</v>
      </c>
      <c r="C25" s="6"/>
      <c r="D25" s="2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>
      <c r="A26" s="10">
        <v>24</v>
      </c>
      <c r="B26" s="11" t="s">
        <v>34</v>
      </c>
      <c r="C26" s="6"/>
      <c r="D26" s="2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10">
        <v>25</v>
      </c>
      <c r="B27" s="11" t="s">
        <v>35</v>
      </c>
      <c r="C27" s="6"/>
      <c r="D27" s="2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10">
        <v>26</v>
      </c>
      <c r="B28" s="11" t="s">
        <v>36</v>
      </c>
      <c r="C28" s="6" t="s">
        <v>37</v>
      </c>
      <c r="D28" s="2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10">
        <v>27</v>
      </c>
      <c r="B29" s="11" t="s">
        <v>38</v>
      </c>
      <c r="C29" s="6"/>
      <c r="D29" s="2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>
      <c r="A30" s="10">
        <v>28</v>
      </c>
      <c r="B30" s="11" t="s">
        <v>39</v>
      </c>
      <c r="C30" s="6"/>
      <c r="D30" s="2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>
      <c r="A31" s="10">
        <v>29</v>
      </c>
      <c r="B31" s="11" t="s">
        <v>40</v>
      </c>
      <c r="C31" s="6"/>
      <c r="D31" s="2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>
      <c r="A32" s="10">
        <v>30</v>
      </c>
      <c r="B32" s="11" t="s">
        <v>41</v>
      </c>
      <c r="C32" s="6" t="s">
        <v>42</v>
      </c>
      <c r="D32" s="2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10">
        <v>31</v>
      </c>
      <c r="B33" s="11" t="s">
        <v>43</v>
      </c>
      <c r="C33" s="6" t="s">
        <v>44</v>
      </c>
      <c r="D33" s="2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10">
        <v>32</v>
      </c>
      <c r="B34" s="11" t="s">
        <v>45</v>
      </c>
      <c r="C34" s="6"/>
      <c r="D34" s="2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40.5" customHeight="1">
      <c r="A35" s="10">
        <v>33</v>
      </c>
      <c r="B35" s="11" t="s">
        <v>46</v>
      </c>
      <c r="C35" s="6" t="s">
        <v>47</v>
      </c>
      <c r="D35" s="2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10">
        <v>34</v>
      </c>
      <c r="B36" s="11" t="s">
        <v>48</v>
      </c>
      <c r="C36" s="6"/>
      <c r="D36" s="2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>
      <c r="A37" s="13">
        <v>35</v>
      </c>
      <c r="B37" s="20" t="s">
        <v>49</v>
      </c>
      <c r="C37" s="6"/>
      <c r="D37" s="2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7">
        <v>36</v>
      </c>
      <c r="B38" s="15" t="s">
        <v>50</v>
      </c>
      <c r="C38" s="6"/>
      <c r="D38" s="2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18">
        <v>37</v>
      </c>
      <c r="B39" s="15" t="s">
        <v>51</v>
      </c>
      <c r="C39" s="6"/>
      <c r="D39" s="2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10">
        <v>38</v>
      </c>
      <c r="B40" s="11" t="s">
        <v>52</v>
      </c>
      <c r="C40" s="6" t="s">
        <v>53</v>
      </c>
      <c r="D40" s="2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10">
        <v>39</v>
      </c>
      <c r="B41" s="11" t="s">
        <v>54</v>
      </c>
      <c r="C41" s="6"/>
      <c r="D41" s="2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10">
        <v>40</v>
      </c>
      <c r="B42" s="11" t="s">
        <v>55</v>
      </c>
      <c r="C42" s="6"/>
      <c r="D42" s="2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7" customHeight="1">
      <c r="A43" s="10">
        <v>41</v>
      </c>
      <c r="B43" s="11" t="s">
        <v>56</v>
      </c>
      <c r="C43" s="21" t="s">
        <v>57</v>
      </c>
      <c r="D43" s="2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>
      <c r="A44" s="14">
        <v>42</v>
      </c>
      <c r="B44" s="12" t="s">
        <v>58</v>
      </c>
      <c r="C44" s="6"/>
      <c r="D44" s="2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18">
        <v>43</v>
      </c>
      <c r="B45" s="19" t="s">
        <v>59</v>
      </c>
      <c r="C45" s="6"/>
      <c r="D45" s="2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10">
        <v>44</v>
      </c>
      <c r="B46" s="11" t="s">
        <v>60</v>
      </c>
      <c r="C46" s="6" t="s">
        <v>61</v>
      </c>
      <c r="D46" s="2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94.5" customHeight="1">
      <c r="A47" s="10">
        <v>45</v>
      </c>
      <c r="B47" s="11" t="s">
        <v>62</v>
      </c>
      <c r="C47" s="6" t="s">
        <v>63</v>
      </c>
      <c r="D47" s="2"/>
      <c r="E47" s="3" t="s">
        <v>64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10">
        <v>46</v>
      </c>
      <c r="B48" s="11" t="s">
        <v>65</v>
      </c>
      <c r="C48" s="6"/>
      <c r="D48" s="2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10">
        <v>47</v>
      </c>
      <c r="B49" s="11" t="s">
        <v>66</v>
      </c>
      <c r="C49" s="6"/>
      <c r="D49" s="2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10">
        <v>48</v>
      </c>
      <c r="B50" s="11" t="s">
        <v>67</v>
      </c>
      <c r="C50" s="6"/>
      <c r="D50" s="2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10">
        <v>49</v>
      </c>
      <c r="B51" s="11" t="s">
        <v>68</v>
      </c>
      <c r="C51" s="6"/>
      <c r="D51" s="2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10">
        <v>50</v>
      </c>
      <c r="B52" s="11" t="s">
        <v>69</v>
      </c>
      <c r="C52" s="6"/>
      <c r="D52" s="2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10">
        <v>51</v>
      </c>
      <c r="B53" s="11" t="s">
        <v>70</v>
      </c>
      <c r="C53" s="6"/>
      <c r="D53" s="2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>
      <c r="A54" s="14">
        <v>52</v>
      </c>
      <c r="B54" s="20" t="s">
        <v>71</v>
      </c>
      <c r="C54" s="6"/>
      <c r="D54" s="2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3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3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3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3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3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3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3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3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3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3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3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3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3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3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3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3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3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3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3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3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3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3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3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3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3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3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3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3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3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3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3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3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3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3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3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3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3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3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3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3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3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3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3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3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3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3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3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3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3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3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3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3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3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3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3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3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3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3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3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3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3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3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3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3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3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3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3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3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3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3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3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3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3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3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3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3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3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3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3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3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3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3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3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3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3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3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3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3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3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3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3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3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3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3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3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3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3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3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3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3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3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3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3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3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3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3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3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3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3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3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3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3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3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3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3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3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3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3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3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3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3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3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3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3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3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3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3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3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3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3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3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3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3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3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3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3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3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3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3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3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3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3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3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3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3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3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3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3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3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3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3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3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3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3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3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3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3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3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3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3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3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3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3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3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3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3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3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3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3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3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3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2"/>
      <c r="D997" s="2"/>
      <c r="E997" s="3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2"/>
      <c r="D998" s="2"/>
      <c r="E998" s="3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2"/>
      <c r="D999" s="2"/>
      <c r="E999" s="3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2"/>
      <c r="D1000" s="2"/>
      <c r="E1000" s="3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honeticPr fontId="18"/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229</v>
      </c>
      <c r="C2" s="166" t="s">
        <v>230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228</v>
      </c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90.865331223613197</v>
      </c>
      <c r="D5" s="92">
        <v>17.779726165969461</v>
      </c>
      <c r="E5" s="92">
        <v>73.24286584109997</v>
      </c>
      <c r="F5" s="92">
        <v>22.582800037752005</v>
      </c>
      <c r="G5" s="92">
        <v>15.503681309629435</v>
      </c>
      <c r="H5" s="92">
        <v>36.272515264399736</v>
      </c>
      <c r="I5" s="92">
        <v>55.972612704045481</v>
      </c>
      <c r="J5" s="92">
        <v>158.92710871306065</v>
      </c>
      <c r="K5" s="92">
        <v>208.86927128767366</v>
      </c>
      <c r="L5" s="92">
        <v>146.26538999295019</v>
      </c>
      <c r="M5" s="92">
        <v>142.13593468157239</v>
      </c>
      <c r="N5" s="93">
        <v>132.79837554811269</v>
      </c>
      <c r="O5" s="94">
        <f t="shared" ref="O5:O16" si="0">MAX(C5:N5)</f>
        <v>208.86927128767366</v>
      </c>
      <c r="P5" s="150">
        <f t="shared" ref="P5:P16" si="1">MIN(C5:N5)</f>
        <v>15.503681309629435</v>
      </c>
      <c r="Q5" s="175">
        <f>(mm!C5*Cl!C5+mm!D5*Cl!D5+mm!E5*Cl!E5+mm!F5*Cl!F5+mm!G5*Cl!G5+mm!H5*Cl!H5+mm!I5*Cl!I5+mm!J5*Cl!J5+mm!K5*Cl!K5+mm!L5*Cl!L5+mm!M5*Cl!M5+mm!N5*Cl!N5)/mm!O5</f>
        <v>90.410241250049452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46.543236173607831</v>
      </c>
      <c r="D6" s="92">
        <v>7.1123061010731528</v>
      </c>
      <c r="E6" s="92">
        <v>6.2031690425322443</v>
      </c>
      <c r="F6" s="92">
        <v>1.2021883835767944</v>
      </c>
      <c r="G6" s="92">
        <v>2.781563391212543</v>
      </c>
      <c r="H6" s="92">
        <v>17.171967316710997</v>
      </c>
      <c r="I6" s="92">
        <v>110.82736245820431</v>
      </c>
      <c r="J6" s="101">
        <v>33.753902111528589</v>
      </c>
      <c r="K6" s="92">
        <v>252.2986031983985</v>
      </c>
      <c r="L6" s="92">
        <v>153.68718252475327</v>
      </c>
      <c r="M6" s="92">
        <v>120.97836578602757</v>
      </c>
      <c r="N6" s="93">
        <v>132.73787970240102</v>
      </c>
      <c r="O6" s="91">
        <f t="shared" si="0"/>
        <v>252.2986031983985</v>
      </c>
      <c r="P6" s="93">
        <f t="shared" si="1"/>
        <v>1.2021883835767944</v>
      </c>
      <c r="Q6" s="176">
        <f>(mm!C6*Cl!C6+mm!D6*Cl!D6+mm!E6*Cl!E6+mm!F6*Cl!F6+mm!G6*Cl!G6+mm!H6*Cl!H6+mm!I6*Cl!I6+mm!J6*Cl!J6+mm!K6*Cl!K6+mm!L6*Cl!L6+mm!M6*Cl!M6+mm!N6*Cl!N6)/mm!O6</f>
        <v>64.045720404283529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85.900004863576669</v>
      </c>
      <c r="D7" s="92">
        <v>17.902620234808001</v>
      </c>
      <c r="E7" s="92">
        <v>50.288589462733448</v>
      </c>
      <c r="F7" s="92">
        <v>11.264927187392367</v>
      </c>
      <c r="G7" s="92">
        <v>8.2967367611232206</v>
      </c>
      <c r="H7" s="92">
        <v>26.202070010124192</v>
      </c>
      <c r="I7" s="92">
        <v>55.016843651283963</v>
      </c>
      <c r="J7" s="92">
        <v>140.12231741099782</v>
      </c>
      <c r="K7" s="92">
        <v>204.98843299267764</v>
      </c>
      <c r="L7" s="92">
        <v>114.47664121146097</v>
      </c>
      <c r="M7" s="92">
        <v>130.6135346922417</v>
      </c>
      <c r="N7" s="93">
        <v>159.71762653266617</v>
      </c>
      <c r="O7" s="91">
        <f t="shared" si="0"/>
        <v>204.98843299267764</v>
      </c>
      <c r="P7" s="93">
        <f t="shared" si="1"/>
        <v>8.2967367611232206</v>
      </c>
      <c r="Q7" s="176">
        <f>(mm!C7*Cl!C7+mm!D7*Cl!D7+mm!E7*Cl!E7+mm!F7*Cl!F7+mm!G7*Cl!G7+mm!H7*Cl!H7+mm!I7*Cl!I7+mm!J7*Cl!J7+mm!K7*Cl!K7+mm!L7*Cl!L7+mm!M7*Cl!M7+mm!N7*Cl!N7)/mm!O7</f>
        <v>68.280818343855984</v>
      </c>
      <c r="R7" s="22"/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48.002561750116413</v>
      </c>
      <c r="D8" s="92">
        <v>9.5098814196635306</v>
      </c>
      <c r="E8" s="92">
        <v>4.0976769760918241</v>
      </c>
      <c r="F8" s="92">
        <v>3.4402146201644692</v>
      </c>
      <c r="G8" s="92">
        <v>6.2735968791102374</v>
      </c>
      <c r="H8" s="101">
        <v>4.5660147469842398</v>
      </c>
      <c r="I8" s="92">
        <v>23.011794636658987</v>
      </c>
      <c r="J8" s="92">
        <v>50.13633614126568</v>
      </c>
      <c r="K8" s="92">
        <v>50.318318565119014</v>
      </c>
      <c r="L8" s="92">
        <v>59.121233572518584</v>
      </c>
      <c r="M8" s="92">
        <v>98.833229378836265</v>
      </c>
      <c r="N8" s="93">
        <v>21.037867116697054</v>
      </c>
      <c r="O8" s="91">
        <f t="shared" si="0"/>
        <v>98.833229378836265</v>
      </c>
      <c r="P8" s="93">
        <f t="shared" si="1"/>
        <v>3.4402146201644692</v>
      </c>
      <c r="Q8" s="176">
        <f>(mm!C8*Cl!C8+mm!D8*Cl!D8+mm!E8*Cl!E8+mm!F8*Cl!F8+mm!G8*Cl!G8+mm!H8*Cl!H8+mm!I8*Cl!I8+mm!J8*Cl!J8+mm!K8*Cl!K8+mm!L8*Cl!L8+mm!M8*Cl!M8+mm!N8*Cl!N8)/mm!O8</f>
        <v>17.859290091855645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41.3</v>
      </c>
      <c r="F9" s="92"/>
      <c r="G9" s="92">
        <v>7.9</v>
      </c>
      <c r="H9" s="92"/>
      <c r="I9" s="92"/>
      <c r="J9" s="92">
        <v>193.5</v>
      </c>
      <c r="K9" s="92"/>
      <c r="L9" s="92"/>
      <c r="M9" s="92">
        <v>414.4</v>
      </c>
      <c r="N9" s="93"/>
      <c r="O9" s="91">
        <f t="shared" si="0"/>
        <v>414.4</v>
      </c>
      <c r="P9" s="93">
        <f t="shared" si="1"/>
        <v>7.9</v>
      </c>
      <c r="Q9" s="179">
        <f>(mm!C9*Cl!C9+mm!D9*Cl!D9+mm!E9*Cl!E9+mm!F9*Cl!F9+mm!G9*Cl!G9+mm!H9*Cl!H9+mm!I9*Cl!I9+mm!J9*Cl!J9+mm!K9*Cl!K9+mm!L9*Cl!L9+mm!M9*Cl!M9+mm!N9*Cl!N9)/mm!O9</f>
        <v>158.59689685611463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98.3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98.3</v>
      </c>
      <c r="P10" s="93">
        <f t="shared" si="1"/>
        <v>98.3</v>
      </c>
      <c r="Q10" s="179">
        <f>(mm!C10*Cl!C10+mm!D10*Cl!D10+mm!E10*Cl!E10+mm!F10*Cl!F10+mm!G10*Cl!G10+mm!H10*Cl!H10+mm!I10*Cl!I10+mm!J10*Cl!J10+mm!K10*Cl!K10+mm!L10*Cl!L10+mm!M10*Cl!M10+mm!N10*Cl!N10)/mm!O10</f>
        <v>98.3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273</v>
      </c>
      <c r="D11" s="92">
        <v>23.8</v>
      </c>
      <c r="E11" s="92">
        <v>10.6</v>
      </c>
      <c r="F11" s="92">
        <v>38</v>
      </c>
      <c r="G11" s="92">
        <v>98.8</v>
      </c>
      <c r="H11" s="92">
        <v>144.5</v>
      </c>
      <c r="I11" s="92">
        <v>107.5</v>
      </c>
      <c r="J11" s="92">
        <v>11.1</v>
      </c>
      <c r="K11" s="92">
        <v>240.4</v>
      </c>
      <c r="L11" s="92">
        <v>124.1</v>
      </c>
      <c r="M11" s="180"/>
      <c r="N11" s="93">
        <v>22.9</v>
      </c>
      <c r="O11" s="91">
        <f t="shared" si="0"/>
        <v>273</v>
      </c>
      <c r="P11" s="93">
        <f t="shared" si="1"/>
        <v>10.6</v>
      </c>
      <c r="Q11" s="176">
        <f>(mm!C11*Cl!C11+mm!D11*Cl!D11+mm!E11*Cl!E11+mm!F11*Cl!F11+mm!G11*Cl!G11+mm!H11*Cl!H11+mm!I11*Cl!I11+mm!J11*Cl!J11+mm!K11*Cl!K11+mm!L11*Cl!L11+mm!M11*Cl!M11+mm!N11*Cl!N11)/mm!O11</f>
        <v>93.207584650112864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161.78610394786747</v>
      </c>
      <c r="D12" s="92">
        <v>29.172148478347296</v>
      </c>
      <c r="E12" s="92">
        <v>7.5526770287686533</v>
      </c>
      <c r="F12" s="92">
        <v>14.057164749636714</v>
      </c>
      <c r="G12" s="92">
        <v>22.185484925831584</v>
      </c>
      <c r="H12" s="92">
        <v>49.084116044819289</v>
      </c>
      <c r="I12" s="92">
        <v>93.198914199327234</v>
      </c>
      <c r="J12" s="92">
        <v>181.34362975246998</v>
      </c>
      <c r="K12" s="92">
        <v>407.33315903016899</v>
      </c>
      <c r="L12" s="92">
        <v>400.00296204254232</v>
      </c>
      <c r="M12" s="92">
        <v>292.20874384453555</v>
      </c>
      <c r="N12" s="93">
        <v>137.09078402141944</v>
      </c>
      <c r="O12" s="141">
        <f t="shared" si="0"/>
        <v>407.33315903016899</v>
      </c>
      <c r="P12" s="143">
        <f t="shared" si="1"/>
        <v>7.5526770287686533</v>
      </c>
      <c r="Q12" s="176">
        <f>(mm!C12*Cl!C12+mm!D12*Cl!D12+mm!E12*Cl!E12+mm!F12*Cl!F12+mm!G12*Cl!G12+mm!H12*Cl!H12+mm!I12*Cl!I12+mm!J12*Cl!J12+mm!K12*Cl!K12+mm!L12*Cl!L12+mm!M12*Cl!M12+mm!N12*Cl!N12)/mm!O12</f>
        <v>168.80787107995656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170.83309496715646</v>
      </c>
      <c r="D13" s="123">
        <v>51.484067807419308</v>
      </c>
      <c r="E13" s="123">
        <v>6.6949597663063161</v>
      </c>
      <c r="F13" s="123">
        <v>17.330548412312897</v>
      </c>
      <c r="G13" s="123">
        <v>22.533115920026678</v>
      </c>
      <c r="H13" s="123">
        <v>40.151678342227143</v>
      </c>
      <c r="I13" s="123">
        <v>105.23171634730598</v>
      </c>
      <c r="J13" s="123">
        <v>190.92745484365699</v>
      </c>
      <c r="K13" s="123">
        <v>502.88114710460405</v>
      </c>
      <c r="L13" s="123">
        <v>460.00753200920866</v>
      </c>
      <c r="M13" s="123">
        <v>247.18092559861182</v>
      </c>
      <c r="N13" s="124">
        <v>155.64944120055938</v>
      </c>
      <c r="O13" s="122">
        <f t="shared" si="0"/>
        <v>502.88114710460405</v>
      </c>
      <c r="P13" s="124">
        <f t="shared" si="1"/>
        <v>6.6949597663063161</v>
      </c>
      <c r="Q13" s="181">
        <f>(mm!C13*Cl!C13+mm!D13*Cl!D13+mm!E13*Cl!E13+mm!F13*Cl!F13+mm!G13*Cl!G13+mm!H13*Cl!H13+mm!I13*Cl!I13+mm!J13*Cl!J13+mm!K13*Cl!K13+mm!L13*Cl!L13+mm!M13*Cl!M13+mm!N13*Cl!N13)/mm!O13</f>
        <v>201.52135293993729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61.954418942368193</v>
      </c>
      <c r="D14" s="134">
        <v>14.25095143131829</v>
      </c>
      <c r="E14" s="134">
        <v>11.601685354647651</v>
      </c>
      <c r="F14" s="134">
        <v>10.42146932018367</v>
      </c>
      <c r="G14" s="134">
        <v>14.473001406684194</v>
      </c>
      <c r="H14" s="134">
        <v>41.522587837891805</v>
      </c>
      <c r="I14" s="134">
        <v>12.582100522947067</v>
      </c>
      <c r="J14" s="134">
        <v>26.60648676903709</v>
      </c>
      <c r="K14" s="134">
        <v>38.773613172829762</v>
      </c>
      <c r="L14" s="134">
        <v>43.929703941434767</v>
      </c>
      <c r="M14" s="134">
        <v>18.706861169400742</v>
      </c>
      <c r="N14" s="135">
        <v>73.377784906217542</v>
      </c>
      <c r="O14" s="133">
        <f t="shared" si="0"/>
        <v>73.377784906217542</v>
      </c>
      <c r="P14" s="135">
        <f t="shared" si="1"/>
        <v>10.42146932018367</v>
      </c>
      <c r="Q14" s="182">
        <f>(mm!C14*Cl!C14+mm!D14*Cl!D14+mm!E14*Cl!E14+mm!F14*Cl!F14+mm!G14*Cl!G14+mm!H14*Cl!H14+mm!I14*Cl!I14+mm!J14*Cl!J14+mm!K14*Cl!K14+mm!L14*Cl!L14+mm!M14*Cl!M14+mm!N14*Cl!N14)/mm!O14</f>
        <v>25.512220915860414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142.45416078984485</v>
      </c>
      <c r="D15" s="92">
        <v>32.440056417489416</v>
      </c>
      <c r="E15" s="92">
        <v>14.104372355430183</v>
      </c>
      <c r="F15" s="92">
        <v>12.129760225669957</v>
      </c>
      <c r="G15" s="92">
        <v>91.67842031029619</v>
      </c>
      <c r="H15" s="92">
        <v>88.575458392101538</v>
      </c>
      <c r="I15" s="92">
        <v>21.156558533145272</v>
      </c>
      <c r="J15" s="92">
        <v>24.82369534555712</v>
      </c>
      <c r="K15" s="92">
        <v>13.822284908321578</v>
      </c>
      <c r="L15" s="92">
        <v>124.96473906911142</v>
      </c>
      <c r="M15" s="92">
        <v>17.77150916784203</v>
      </c>
      <c r="N15" s="93">
        <v>87.165021156558524</v>
      </c>
      <c r="O15" s="91">
        <f t="shared" si="0"/>
        <v>142.45416078984485</v>
      </c>
      <c r="P15" s="93">
        <f t="shared" si="1"/>
        <v>12.129760225669957</v>
      </c>
      <c r="Q15" s="176">
        <f>(mm!C15*Cl!C15+mm!D15*Cl!D15+mm!E15*Cl!E15+mm!F15*Cl!F15+mm!G15*Cl!G15+mm!H15*Cl!H15+mm!I15*Cl!I15+mm!J15*Cl!J15+mm!K15*Cl!K15+mm!L15*Cl!L15+mm!M15*Cl!M15+mm!N15*Cl!N15)/mm!O15</f>
        <v>53.954975912662803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178.56135401974606</v>
      </c>
      <c r="D16" s="92">
        <v>16.140549187421623</v>
      </c>
      <c r="E16" s="92">
        <v>21.256118808595371</v>
      </c>
      <c r="F16" s="92">
        <v>12.766357570846958</v>
      </c>
      <c r="G16" s="92">
        <v>15.839187171379997</v>
      </c>
      <c r="H16" s="92">
        <v>22.951568223559374</v>
      </c>
      <c r="I16" s="92">
        <v>12.706910623434018</v>
      </c>
      <c r="J16" s="92">
        <v>19.002877507706167</v>
      </c>
      <c r="K16" s="92">
        <v>17.77150916784203</v>
      </c>
      <c r="L16" s="92">
        <v>17.207334273624824</v>
      </c>
      <c r="M16" s="92">
        <v>33.408965474949404</v>
      </c>
      <c r="N16" s="93">
        <v>31.311706629055003</v>
      </c>
      <c r="O16" s="91">
        <f t="shared" si="0"/>
        <v>178.56135401974606</v>
      </c>
      <c r="P16" s="93">
        <f t="shared" si="1"/>
        <v>12.706910623434018</v>
      </c>
      <c r="Q16" s="176">
        <f>(mm!C16*Cl!C16+mm!D16*Cl!D16+mm!E16*Cl!E16+mm!F16*Cl!F16+mm!G16*Cl!G16+mm!H16*Cl!H16+mm!I16*Cl!I16+mm!J16*Cl!J16+mm!K16*Cl!K16+mm!L16*Cl!L16+mm!M16*Cl!M16+mm!N16*Cl!N16)/mm!O16</f>
        <v>19.919545283845419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43.466778038500216</v>
      </c>
      <c r="D18" s="92">
        <v>17.330631269632185</v>
      </c>
      <c r="E18" s="92">
        <v>14.419799882300572</v>
      </c>
      <c r="F18" s="92">
        <v>13.607737499679313</v>
      </c>
      <c r="G18" s="92">
        <v>30.489177274020278</v>
      </c>
      <c r="H18" s="92">
        <v>31.529212480158915</v>
      </c>
      <c r="I18" s="92">
        <v>9.1671540280777233</v>
      </c>
      <c r="J18" s="92">
        <v>23.252420113922721</v>
      </c>
      <c r="K18" s="92">
        <v>34.620125483518713</v>
      </c>
      <c r="L18" s="92">
        <v>44.13540040944288</v>
      </c>
      <c r="M18" s="92">
        <v>11.774318425170906</v>
      </c>
      <c r="N18" s="93">
        <v>45.990278259143082</v>
      </c>
      <c r="O18" s="91">
        <f t="shared" ref="O18:O39" si="2">MAX(C18:N18)</f>
        <v>45.990278259143082</v>
      </c>
      <c r="P18" s="93">
        <f t="shared" ref="P18:P39" si="3">MIN(C18:N18)</f>
        <v>9.1671540280777233</v>
      </c>
      <c r="Q18" s="176">
        <f>(mm!C18*Cl!C18+mm!D18*Cl!D18+mm!E18*Cl!E18+mm!F18*Cl!F18+mm!G18*Cl!G18+mm!H18*Cl!H18+mm!I18*Cl!I18+mm!J18*Cl!J18+mm!K18*Cl!K18+mm!L18*Cl!L18+mm!M18*Cl!M18+mm!N18*Cl!N18)/mm!O18</f>
        <v>24.385241924368998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44.28398160945477</v>
      </c>
      <c r="D19" s="92">
        <v>53.87414323188446</v>
      </c>
      <c r="E19" s="92">
        <v>20.872704707641102</v>
      </c>
      <c r="F19" s="180"/>
      <c r="G19" s="92">
        <v>43.719854455194195</v>
      </c>
      <c r="H19" s="92">
        <v>88.285899641779238</v>
      </c>
      <c r="I19" s="92">
        <v>26.796039827377086</v>
      </c>
      <c r="J19" s="92">
        <v>44.56604518658505</v>
      </c>
      <c r="K19" s="92">
        <v>32.437311369982794</v>
      </c>
      <c r="L19" s="92">
        <v>118.74876597185005</v>
      </c>
      <c r="M19" s="92">
        <v>34.693819987025073</v>
      </c>
      <c r="N19" s="93">
        <v>36.386201449806784</v>
      </c>
      <c r="O19" s="91">
        <f t="shared" si="2"/>
        <v>118.74876597185005</v>
      </c>
      <c r="P19" s="93">
        <f t="shared" si="3"/>
        <v>20.872704707641102</v>
      </c>
      <c r="Q19" s="176">
        <f>(mm!C19*Cl!C19+mm!D19*Cl!D19+mm!E19*Cl!E19+mm!F19*Cl!F19+mm!G19*Cl!G19+mm!H19*Cl!H19+mm!I19*Cl!I19+mm!J19*Cl!J19+mm!K19*Cl!K19+mm!L19*Cl!L19+mm!M19*Cl!M19+mm!N19*Cl!N19)/mm!O19</f>
        <v>54.434874951854546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92.516853298733523</v>
      </c>
      <c r="D20" s="92">
        <v>47.950808112148472</v>
      </c>
      <c r="E20" s="92">
        <v>20.026513976250243</v>
      </c>
      <c r="F20" s="92">
        <v>248.21594787465096</v>
      </c>
      <c r="G20" s="92">
        <v>134.54432629114598</v>
      </c>
      <c r="H20" s="92">
        <v>304.06453614644732</v>
      </c>
      <c r="I20" s="92">
        <v>69.951767128310721</v>
      </c>
      <c r="J20" s="101">
        <v>77.003356556567837</v>
      </c>
      <c r="K20" s="92">
        <v>331.98883028234559</v>
      </c>
      <c r="L20" s="92">
        <v>223.11228951005555</v>
      </c>
      <c r="M20" s="92">
        <v>143.85242433644541</v>
      </c>
      <c r="N20" s="93">
        <v>121.00527458889233</v>
      </c>
      <c r="O20" s="91">
        <f t="shared" si="2"/>
        <v>331.98883028234559</v>
      </c>
      <c r="P20" s="93">
        <f t="shared" si="3"/>
        <v>20.026513976250243</v>
      </c>
      <c r="Q20" s="176">
        <f>(mm!C20*Cl!C20+mm!D20*Cl!D20+mm!E20*Cl!E20+mm!F20*Cl!F20+mm!G20*Cl!G20+mm!H20*Cl!H20+mm!I20*Cl!I20+mm!J20*Cl!J20+mm!K20*Cl!K20+mm!L20*Cl!L20+mm!M20*Cl!M20+mm!N20*Cl!N20)/mm!O20</f>
        <v>142.61332399059592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71.932299012693917</v>
      </c>
      <c r="D21" s="92">
        <v>36.389280677009864</v>
      </c>
      <c r="E21" s="92">
        <v>41.46685472496474</v>
      </c>
      <c r="F21" s="92"/>
      <c r="G21" s="92">
        <v>64.03385049365302</v>
      </c>
      <c r="H21" s="92">
        <v>94.781382228490827</v>
      </c>
      <c r="I21" s="92">
        <v>30.183356840620593</v>
      </c>
      <c r="J21" s="92">
        <v>30.7475317348378</v>
      </c>
      <c r="K21" s="92">
        <v>21.720733427362482</v>
      </c>
      <c r="L21" s="92">
        <v>137.65867418899859</v>
      </c>
      <c r="M21" s="92"/>
      <c r="N21" s="93"/>
      <c r="O21" s="91">
        <f t="shared" si="2"/>
        <v>137.65867418899859</v>
      </c>
      <c r="P21" s="93">
        <f t="shared" si="3"/>
        <v>21.720733427362482</v>
      </c>
      <c r="Q21" s="179">
        <f>(mm!C21*Cl!C21+mm!D21*Cl!D21+mm!E21*Cl!E21+mm!F21*Cl!F21+mm!G21*Cl!G21+mm!H21*Cl!H21+mm!I21*Cl!I21+mm!J21*Cl!J21+mm!K21*Cl!K21+mm!L21*Cl!L21+mm!M21*Cl!M21+mm!N21*Cl!N21)/mm!O21</f>
        <v>57.245707302867118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65.668020451273279</v>
      </c>
      <c r="D22" s="92">
        <v>39.377977833267707</v>
      </c>
      <c r="E22" s="92">
        <v>37.249839955460892</v>
      </c>
      <c r="F22" s="92">
        <v>93.647119311768279</v>
      </c>
      <c r="G22" s="92">
        <v>87.773796529097922</v>
      </c>
      <c r="H22" s="92">
        <v>97.670817892710218</v>
      </c>
      <c r="I22" s="92">
        <v>23.468399231092551</v>
      </c>
      <c r="J22" s="92">
        <v>50.815593990185143</v>
      </c>
      <c r="K22" s="92">
        <v>18.056385438408494</v>
      </c>
      <c r="L22" s="92">
        <v>34.92752590316848</v>
      </c>
      <c r="M22" s="92">
        <v>78.310079490747768</v>
      </c>
      <c r="N22" s="93">
        <v>109.10356723084155</v>
      </c>
      <c r="O22" s="91">
        <f t="shared" si="2"/>
        <v>109.10356723084155</v>
      </c>
      <c r="P22" s="93">
        <f t="shared" si="3"/>
        <v>18.056385438408494</v>
      </c>
      <c r="Q22" s="176">
        <f>(mm!C22*Cl!C22+mm!D22*Cl!D22+mm!E22*Cl!E22+mm!F22*Cl!F22+mm!G22*Cl!G22+mm!H22*Cl!H22+mm!I22*Cl!I22+mm!J22*Cl!J22+mm!K22*Cl!K22+mm!L22*Cl!L22+mm!M22*Cl!M22+mm!N22*Cl!N22)/mm!O22</f>
        <v>57.19171565451871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42.6</v>
      </c>
      <c r="D23" s="92">
        <v>21.5</v>
      </c>
      <c r="E23" s="92">
        <v>36.799999999999997</v>
      </c>
      <c r="F23" s="92">
        <v>18.100000000000001</v>
      </c>
      <c r="G23" s="92">
        <v>132</v>
      </c>
      <c r="H23" s="92">
        <v>86.4</v>
      </c>
      <c r="I23" s="92">
        <v>42.3</v>
      </c>
      <c r="J23" s="92">
        <v>43.1</v>
      </c>
      <c r="K23" s="92">
        <v>9</v>
      </c>
      <c r="L23" s="92">
        <v>249.5</v>
      </c>
      <c r="M23" s="92">
        <v>23.6</v>
      </c>
      <c r="N23" s="93">
        <v>178.1</v>
      </c>
      <c r="O23" s="91">
        <f t="shared" si="2"/>
        <v>249.5</v>
      </c>
      <c r="P23" s="93">
        <f t="shared" si="3"/>
        <v>9</v>
      </c>
      <c r="Q23" s="176">
        <f>(mm!C23*Cl!C23+mm!D23*Cl!D23+mm!E23*Cl!E23+mm!F23*Cl!F23+mm!G23*Cl!G23+mm!H23*Cl!H23+mm!I23*Cl!I23+mm!J23*Cl!J23+mm!K23*Cl!K23+mm!L23*Cl!L23+mm!M23*Cl!M23+mm!N23*Cl!N23)/mm!O23</f>
        <v>89.701303492972812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51.9</v>
      </c>
      <c r="D24" s="92">
        <v>28.4</v>
      </c>
      <c r="E24" s="92">
        <v>28.8</v>
      </c>
      <c r="F24" s="92">
        <v>16</v>
      </c>
      <c r="G24" s="92">
        <v>76.400000000000006</v>
      </c>
      <c r="H24" s="92">
        <v>140.1</v>
      </c>
      <c r="I24" s="92">
        <v>27.2</v>
      </c>
      <c r="J24" s="92">
        <v>77</v>
      </c>
      <c r="K24" s="92">
        <v>23.4</v>
      </c>
      <c r="L24" s="92">
        <v>142.6</v>
      </c>
      <c r="M24" s="92">
        <v>44.2</v>
      </c>
      <c r="N24" s="93">
        <v>191.9</v>
      </c>
      <c r="O24" s="91">
        <f t="shared" si="2"/>
        <v>191.9</v>
      </c>
      <c r="P24" s="93">
        <f t="shared" si="3"/>
        <v>16</v>
      </c>
      <c r="Q24" s="176">
        <f>(mm!C24*Cl!C24+mm!D24*Cl!D24+mm!E24*Cl!E24+mm!F24*Cl!F24+mm!G24*Cl!G24+mm!H24*Cl!H24+mm!I24*Cl!I24+mm!J24*Cl!J24+mm!K24*Cl!K24+mm!L24*Cl!L24+mm!M24*Cl!M24+mm!N24*Cl!N24)/mm!O24</f>
        <v>79.251328023778683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50.027016494263087</v>
      </c>
      <c r="D25" s="92">
        <v>24.940629639311076</v>
      </c>
      <c r="E25" s="142">
        <v>16.315593408987514</v>
      </c>
      <c r="F25" s="142">
        <v>34.733755969895704</v>
      </c>
      <c r="G25" s="142">
        <v>53.520068874766032</v>
      </c>
      <c r="H25" s="142">
        <v>27.467393643923092</v>
      </c>
      <c r="I25" s="142">
        <v>32.670327496670438</v>
      </c>
      <c r="J25" s="142">
        <v>21.484867611277959</v>
      </c>
      <c r="K25" s="142">
        <v>14.152817459023609</v>
      </c>
      <c r="L25" s="142">
        <v>104.24998175541145</v>
      </c>
      <c r="M25" s="142">
        <v>8.9539556401149714</v>
      </c>
      <c r="N25" s="143">
        <v>90.282670313840924</v>
      </c>
      <c r="O25" s="141">
        <f t="shared" si="2"/>
        <v>104.24998175541145</v>
      </c>
      <c r="P25" s="143">
        <f t="shared" si="3"/>
        <v>8.9539556401149714</v>
      </c>
      <c r="Q25" s="183">
        <f>(mm!C25*Cl!C25+mm!D25*Cl!D25+mm!E25*Cl!E25+mm!F25*Cl!F25+mm!G25*Cl!G25+mm!H25*Cl!H25+mm!I25*Cl!I25+mm!J25*Cl!J25+mm!K25*Cl!K25+mm!L25*Cl!L25+mm!M25*Cl!M25+mm!N25*Cl!N25)/mm!O25</f>
        <v>39.513607767605521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71.286691104594325</v>
      </c>
      <c r="D26" s="149">
        <v>9.9206970853967409</v>
      </c>
      <c r="E26" s="149">
        <v>13.244429649898606</v>
      </c>
      <c r="F26" s="149">
        <v>13.157737253442502</v>
      </c>
      <c r="G26" s="149">
        <v>17.811550718864304</v>
      </c>
      <c r="H26" s="149">
        <v>54.001144552776594</v>
      </c>
      <c r="I26" s="149">
        <v>32.702008310249312</v>
      </c>
      <c r="J26" s="149">
        <v>89.316932515337427</v>
      </c>
      <c r="K26" s="149">
        <v>326.27586821015143</v>
      </c>
      <c r="L26" s="149">
        <v>296.08795518207279</v>
      </c>
      <c r="M26" s="149">
        <v>254.1708482676224</v>
      </c>
      <c r="N26" s="150">
        <v>183.0555928411633</v>
      </c>
      <c r="O26" s="94">
        <f t="shared" si="2"/>
        <v>326.27586821015143</v>
      </c>
      <c r="P26" s="150">
        <f t="shared" si="3"/>
        <v>9.9206970853967409</v>
      </c>
      <c r="Q26" s="175">
        <f>(mm!C26*Cl!C26+mm!D26*Cl!D26+mm!E26*Cl!E26+mm!F26*Cl!F26+mm!G26*Cl!G26+mm!H26*Cl!H26+mm!I26*Cl!I26+mm!J26*Cl!J26+mm!K26*Cl!K26+mm!L26*Cl!L26+mm!M26*Cl!M26+mm!N26*Cl!N26)/mm!O26</f>
        <v>139.76645275749559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50.019586600419245</v>
      </c>
      <c r="D27" s="92">
        <v>4.888626172034245</v>
      </c>
      <c r="E27" s="92">
        <v>3.5726614106115484</v>
      </c>
      <c r="F27" s="92">
        <v>7.673548861131521</v>
      </c>
      <c r="G27" s="92">
        <v>17.481138901997799</v>
      </c>
      <c r="H27" s="92">
        <v>22.476905041031653</v>
      </c>
      <c r="I27" s="92">
        <v>44.159196312833075</v>
      </c>
      <c r="J27" s="92">
        <v>88.180346205059919</v>
      </c>
      <c r="K27" s="92">
        <v>395.68607270135425</v>
      </c>
      <c r="L27" s="92">
        <v>370.23103948025988</v>
      </c>
      <c r="M27" s="92">
        <v>266.07194345191851</v>
      </c>
      <c r="N27" s="93">
        <v>130.09433374844332</v>
      </c>
      <c r="O27" s="91">
        <f t="shared" si="2"/>
        <v>395.68607270135425</v>
      </c>
      <c r="P27" s="93">
        <f t="shared" si="3"/>
        <v>3.5726614106115484</v>
      </c>
      <c r="Q27" s="176">
        <f>(mm!C27*Cl!C27+mm!D27*Cl!D27+mm!E27*Cl!E27+mm!F27*Cl!F27+mm!G27*Cl!G27+mm!H27*Cl!H27+mm!I27*Cl!I27+mm!J27*Cl!J27+mm!K27*Cl!K27+mm!L27*Cl!L27+mm!M27*Cl!M27+mm!N27*Cl!N27)/mm!O27</f>
        <v>143.39251445905523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38.874770890067367</v>
      </c>
      <c r="D28" s="92">
        <v>4.9605577689243026</v>
      </c>
      <c r="E28" s="92">
        <v>3.0112324929971988</v>
      </c>
      <c r="F28" s="92">
        <v>3.7622984704423312</v>
      </c>
      <c r="G28" s="92">
        <v>15.316666666666665</v>
      </c>
      <c r="H28" s="92">
        <v>5.7644000000000002</v>
      </c>
      <c r="I28" s="92">
        <v>42.801852980616843</v>
      </c>
      <c r="J28" s="92">
        <v>172.74326957776972</v>
      </c>
      <c r="K28" s="92">
        <v>381.37098416289592</v>
      </c>
      <c r="L28" s="92">
        <v>265.72890426156761</v>
      </c>
      <c r="M28" s="92">
        <v>238.65630502910017</v>
      </c>
      <c r="N28" s="93">
        <v>131.94627870626428</v>
      </c>
      <c r="O28" s="91">
        <f t="shared" si="2"/>
        <v>381.37098416289592</v>
      </c>
      <c r="P28" s="93">
        <f t="shared" si="3"/>
        <v>3.0112324929971988</v>
      </c>
      <c r="Q28" s="176">
        <f>(mm!C28*Cl!C28+mm!D28*Cl!D28+mm!E28*Cl!E28+mm!F28*Cl!F28+mm!G28*Cl!G28+mm!H28*Cl!H28+mm!I28*Cl!I28+mm!J28*Cl!J28+mm!K28*Cl!K28+mm!L28*Cl!L28+mm!M28*Cl!M28+mm!N28*Cl!N28)/mm!O28</f>
        <v>133.90183018743133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37.517424727738621</v>
      </c>
      <c r="D29" s="92">
        <v>19.878712705330205</v>
      </c>
      <c r="E29" s="92">
        <v>16.18410686340264</v>
      </c>
      <c r="F29" s="92">
        <v>7.5318426966292122</v>
      </c>
      <c r="G29" s="92">
        <v>15.735714285714286</v>
      </c>
      <c r="H29" s="92">
        <v>8.3398360655737722</v>
      </c>
      <c r="I29" s="92">
        <v>31.046034624896944</v>
      </c>
      <c r="J29" s="92">
        <v>60.030902390796335</v>
      </c>
      <c r="K29" s="92">
        <v>278.43071090047391</v>
      </c>
      <c r="L29" s="92">
        <v>348.24696106362774</v>
      </c>
      <c r="M29" s="92">
        <v>366.74237179487181</v>
      </c>
      <c r="N29" s="93">
        <v>444.6368501529052</v>
      </c>
      <c r="O29" s="91">
        <f t="shared" si="2"/>
        <v>444.6368501529052</v>
      </c>
      <c r="P29" s="93">
        <f t="shared" si="3"/>
        <v>7.5318426966292122</v>
      </c>
      <c r="Q29" s="176">
        <f>(mm!C29*Cl!C29+mm!D29*Cl!D29+mm!E29*Cl!E29+mm!F29*Cl!F29+mm!G29*Cl!G29+mm!H29*Cl!H29+mm!I29*Cl!I29+mm!J29*Cl!J29+mm!K29*Cl!K29+mm!L29*Cl!L29+mm!M29*Cl!M29+mm!N29*Cl!N29)/mm!O29</f>
        <v>149.30296261439602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22.630384958888612</v>
      </c>
      <c r="D30" s="92">
        <v>41.561151610757868</v>
      </c>
      <c r="E30" s="92">
        <v>5.7773014176572088</v>
      </c>
      <c r="F30" s="92">
        <v>17.949361547258711</v>
      </c>
      <c r="G30" s="92">
        <v>10.937840516761515</v>
      </c>
      <c r="H30" s="92">
        <v>20.700560359009909</v>
      </c>
      <c r="I30" s="92">
        <v>13.916083204759255</v>
      </c>
      <c r="J30" s="92">
        <v>28.141733544385659</v>
      </c>
      <c r="K30" s="92">
        <v>123.1059190527892</v>
      </c>
      <c r="L30" s="92">
        <v>60.668355770590559</v>
      </c>
      <c r="M30" s="92">
        <v>78.489249858688495</v>
      </c>
      <c r="N30" s="93">
        <v>29.991605253254836</v>
      </c>
      <c r="O30" s="91">
        <f t="shared" si="2"/>
        <v>123.1059190527892</v>
      </c>
      <c r="P30" s="93">
        <f t="shared" si="3"/>
        <v>5.7773014176572088</v>
      </c>
      <c r="Q30" s="176">
        <f>(mm!C30*Cl!C30+mm!D30*Cl!D30+mm!E30*Cl!E30+mm!F30*Cl!F30+mm!G30*Cl!G30+mm!H30*Cl!H30+mm!I30*Cl!I30+mm!J30*Cl!J30+mm!K30*Cl!K30+mm!L30*Cl!L30+mm!M30*Cl!M30+mm!N30*Cl!N30)/mm!O30</f>
        <v>33.283717848206201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29.92702380952381</v>
      </c>
      <c r="D31" s="92">
        <v>13.099299719887954</v>
      </c>
      <c r="E31" s="92">
        <v>16.474494129402949</v>
      </c>
      <c r="F31" s="92">
        <v>42.747886508396064</v>
      </c>
      <c r="G31" s="92">
        <v>70.809661468238872</v>
      </c>
      <c r="H31" s="92">
        <v>15.417417218543047</v>
      </c>
      <c r="I31" s="92">
        <v>39.844444444444441</v>
      </c>
      <c r="J31" s="92">
        <v>45.065281625115411</v>
      </c>
      <c r="K31" s="92">
        <v>52.168100208768259</v>
      </c>
      <c r="L31" s="92">
        <v>52.168100208768259</v>
      </c>
      <c r="M31" s="92">
        <v>12.709696521095484</v>
      </c>
      <c r="N31" s="93">
        <v>84.193261355174982</v>
      </c>
      <c r="O31" s="91">
        <f t="shared" si="2"/>
        <v>84.193261355174982</v>
      </c>
      <c r="P31" s="93">
        <f t="shared" si="3"/>
        <v>12.709696521095484</v>
      </c>
      <c r="Q31" s="176">
        <f>(mm!C31*Cl!C31+mm!D31*Cl!D31+mm!E31*Cl!E31+mm!F31*Cl!F31+mm!G31*Cl!G31+mm!H31*Cl!H31+mm!I31*Cl!I31+mm!J31*Cl!J31+mm!K31*Cl!K31+mm!L31*Cl!L31+mm!M31*Cl!M31+mm!N31*Cl!N31)/mm!O31</f>
        <v>42.358921404313492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23.114478597516435</v>
      </c>
      <c r="D32" s="92">
        <v>18.009970588235294</v>
      </c>
      <c r="E32" s="92">
        <v>10.391089149198519</v>
      </c>
      <c r="F32" s="92">
        <v>47.414171212121218</v>
      </c>
      <c r="G32" s="92">
        <v>46.275828358208948</v>
      </c>
      <c r="H32" s="92">
        <v>48.004016666666679</v>
      </c>
      <c r="I32" s="92">
        <v>52.755634175334315</v>
      </c>
      <c r="J32" s="92">
        <v>17.490200000000002</v>
      </c>
      <c r="K32" s="92">
        <v>21.63998827586207</v>
      </c>
      <c r="L32" s="92">
        <v>87.169480452674904</v>
      </c>
      <c r="M32" s="92">
        <v>33.64097170542636</v>
      </c>
      <c r="N32" s="93">
        <v>22.442217124394187</v>
      </c>
      <c r="O32" s="91">
        <f t="shared" si="2"/>
        <v>87.169480452674904</v>
      </c>
      <c r="P32" s="93">
        <f t="shared" si="3"/>
        <v>10.391089149198519</v>
      </c>
      <c r="Q32" s="176">
        <f>(mm!C32*Cl!C32+mm!D32*Cl!D32+mm!E32*Cl!E32+mm!F32*Cl!F32+mm!G32*Cl!G32+mm!H32*Cl!H32+mm!I32*Cl!I32+mm!J32*Cl!J32+mm!K32*Cl!K32+mm!L32*Cl!L32+mm!M32*Cl!M32+mm!N32*Cl!N32)/mm!O32</f>
        <v>36.612636350474865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26.351839472345848</v>
      </c>
      <c r="D33" s="92">
        <v>14.045118232462119</v>
      </c>
      <c r="E33" s="92">
        <v>6.1271985291650415</v>
      </c>
      <c r="F33" s="92">
        <v>27.65132402312322</v>
      </c>
      <c r="G33" s="92">
        <v>8.2595624078268415</v>
      </c>
      <c r="H33" s="92">
        <v>7.4773274510997023</v>
      </c>
      <c r="I33" s="92">
        <v>23.585015601940846</v>
      </c>
      <c r="J33" s="92">
        <v>13.115489404199774</v>
      </c>
      <c r="K33" s="92">
        <v>12.433015198941842</v>
      </c>
      <c r="L33" s="92">
        <v>19.454637334307215</v>
      </c>
      <c r="M33" s="92">
        <v>32.534623685149626</v>
      </c>
      <c r="N33" s="93">
        <v>25.443095810405449</v>
      </c>
      <c r="O33" s="91">
        <f t="shared" si="2"/>
        <v>32.534623685149626</v>
      </c>
      <c r="P33" s="93">
        <f t="shared" si="3"/>
        <v>6.1271985291650415</v>
      </c>
      <c r="Q33" s="176">
        <f>(mm!C33*Cl!C33+mm!D33*Cl!D33+mm!E33*Cl!E33+mm!F33*Cl!F33+mm!G33*Cl!G33+mm!H33*Cl!H33+mm!I33*Cl!I33+mm!J33*Cl!J33+mm!K33*Cl!K33+mm!L33*Cl!L33+mm!M33*Cl!M33+mm!N33*Cl!N33)/mm!O33</f>
        <v>13.801048503684799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29.940916047887665</v>
      </c>
      <c r="D34" s="92">
        <v>5.2740719333461072</v>
      </c>
      <c r="E34" s="92">
        <v>5.8463730816808832</v>
      </c>
      <c r="F34" s="92">
        <v>7.2574896558181994</v>
      </c>
      <c r="G34" s="92">
        <v>9.7686036095847228</v>
      </c>
      <c r="H34" s="92">
        <v>8.5222283314607186</v>
      </c>
      <c r="I34" s="92">
        <v>16.146975619584929</v>
      </c>
      <c r="J34" s="92">
        <v>47.949165795800837</v>
      </c>
      <c r="K34" s="92">
        <v>30.035083740281092</v>
      </c>
      <c r="L34" s="92">
        <v>34.543449645860804</v>
      </c>
      <c r="M34" s="92">
        <v>32.506647552544557</v>
      </c>
      <c r="N34" s="93">
        <v>13.876060336789786</v>
      </c>
      <c r="O34" s="91">
        <f t="shared" si="2"/>
        <v>47.949165795800837</v>
      </c>
      <c r="P34" s="93">
        <f t="shared" si="3"/>
        <v>5.2740719333461072</v>
      </c>
      <c r="Q34" s="176">
        <f>(mm!C34*Cl!C34+mm!D34*Cl!D34+mm!E34*Cl!E34+mm!F34*Cl!F34+mm!G34*Cl!G34+mm!H34*Cl!H34+mm!I34*Cl!I34+mm!J34*Cl!J34+mm!K34*Cl!K34+mm!L34*Cl!L34+mm!M34*Cl!M34+mm!N34*Cl!N34)/mm!O34</f>
        <v>13.622474950356974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18.662058391353799</v>
      </c>
      <c r="D35" s="92">
        <v>7.2927747707066102</v>
      </c>
      <c r="E35" s="92">
        <v>6.3147815504585489</v>
      </c>
      <c r="F35" s="92">
        <v>4.508164558703843</v>
      </c>
      <c r="G35" s="92">
        <v>11.925541677053534</v>
      </c>
      <c r="H35" s="92">
        <v>4.9450052338552046</v>
      </c>
      <c r="I35" s="92">
        <v>12.248181078696133</v>
      </c>
      <c r="J35" s="92">
        <v>61.80772345944758</v>
      </c>
      <c r="K35" s="92"/>
      <c r="L35" s="92"/>
      <c r="M35" s="92"/>
      <c r="N35" s="93"/>
      <c r="O35" s="91">
        <f t="shared" si="2"/>
        <v>61.80772345944758</v>
      </c>
      <c r="P35" s="93">
        <f t="shared" si="3"/>
        <v>4.508164558703843</v>
      </c>
      <c r="Q35" s="179">
        <f>(mm!C35*Cl!C35+mm!D35*Cl!D35+mm!E35*Cl!E35+mm!F35*Cl!F35+mm!G35*Cl!G35+mm!H35*Cl!H35+mm!I35*Cl!I35+mm!J35*Cl!J35+mm!K35*Cl!K35+mm!L35*Cl!L35+mm!M35*Cl!M35+mm!N35*Cl!N35)/mm!O35</f>
        <v>11.433923761622568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25.666350550381033</v>
      </c>
      <c r="D36" s="92">
        <v>6.1372444729253441</v>
      </c>
      <c r="E36" s="92">
        <v>10.167967284099111</v>
      </c>
      <c r="F36" s="92">
        <v>15.384053360697793</v>
      </c>
      <c r="G36" s="92">
        <v>15.143062274832733</v>
      </c>
      <c r="H36" s="92">
        <v>6.2088389401607618</v>
      </c>
      <c r="I36" s="92">
        <v>16.217694169860799</v>
      </c>
      <c r="J36" s="92">
        <v>29.506690734055351</v>
      </c>
      <c r="K36" s="92">
        <v>18.66017167381974</v>
      </c>
      <c r="L36" s="92">
        <v>19.911801385681294</v>
      </c>
      <c r="M36" s="92">
        <v>29.246545454545455</v>
      </c>
      <c r="N36" s="93">
        <v>18.814448432639388</v>
      </c>
      <c r="O36" s="91">
        <f t="shared" si="2"/>
        <v>29.506690734055351</v>
      </c>
      <c r="P36" s="93">
        <f t="shared" si="3"/>
        <v>6.1372444729253441</v>
      </c>
      <c r="Q36" s="176">
        <f>(mm!C36*Cl!C36+mm!D36*Cl!D36+mm!E36*Cl!E36+mm!F36*Cl!F36+mm!G36*Cl!G36+mm!H36*Cl!H36+mm!I36*Cl!I36+mm!J36*Cl!J36+mm!K36*Cl!K36+mm!L36*Cl!L36+mm!M36*Cl!M36+mm!N36*Cl!N36)/mm!O36</f>
        <v>14.430407948967002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39.735478957602197</v>
      </c>
      <c r="D37" s="92">
        <v>7.437666942488768</v>
      </c>
      <c r="E37" s="92">
        <v>8.8902396906451653</v>
      </c>
      <c r="F37" s="92">
        <v>13.011689563059702</v>
      </c>
      <c r="G37" s="92">
        <v>12.359896265445819</v>
      </c>
      <c r="H37" s="92">
        <v>6.0019234348785249</v>
      </c>
      <c r="I37" s="92">
        <v>10.779866859121302</v>
      </c>
      <c r="J37" s="92">
        <v>24.255265335004704</v>
      </c>
      <c r="K37" s="92">
        <v>26.836764737108826</v>
      </c>
      <c r="L37" s="92">
        <v>109.92925941100341</v>
      </c>
      <c r="M37" s="92">
        <v>52.954615970439733</v>
      </c>
      <c r="N37" s="93">
        <v>27.331960623924633</v>
      </c>
      <c r="O37" s="91">
        <f t="shared" si="2"/>
        <v>109.92925941100341</v>
      </c>
      <c r="P37" s="93">
        <f t="shared" si="3"/>
        <v>6.0019234348785249</v>
      </c>
      <c r="Q37" s="176">
        <f>(mm!C37*Cl!C37+mm!D37*Cl!D37+mm!E37*Cl!E37+mm!F37*Cl!F37+mm!G37*Cl!G37+mm!H37*Cl!H37+mm!I37*Cl!I37+mm!J37*Cl!J37+mm!K37*Cl!K37+mm!L37*Cl!L37+mm!M37*Cl!M37+mm!N37*Cl!N37)/mm!O37</f>
        <v>21.587747286398105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23.048953098827472</v>
      </c>
      <c r="D38" s="92">
        <v>11.377315777315779</v>
      </c>
      <c r="E38" s="92">
        <v>38.295698460653149</v>
      </c>
      <c r="F38" s="92">
        <v>21.573794096472284</v>
      </c>
      <c r="G38" s="92">
        <v>17.060810994693156</v>
      </c>
      <c r="H38" s="92">
        <v>33.611432379780588</v>
      </c>
      <c r="I38" s="92">
        <v>34.9128433115985</v>
      </c>
      <c r="J38" s="92">
        <v>17.370084602368866</v>
      </c>
      <c r="K38" s="92">
        <v>82.330894736842112</v>
      </c>
      <c r="L38" s="92">
        <v>31.286271450858035</v>
      </c>
      <c r="M38" s="92">
        <v>30.072188449848024</v>
      </c>
      <c r="N38" s="93">
        <v>135.23271284902242</v>
      </c>
      <c r="O38" s="91">
        <f t="shared" si="2"/>
        <v>135.23271284902242</v>
      </c>
      <c r="P38" s="93">
        <f t="shared" si="3"/>
        <v>11.377315777315779</v>
      </c>
      <c r="Q38" s="176">
        <f>(mm!C38*Cl!C38+mm!D38*Cl!D38+mm!E38*Cl!E38+mm!F38*Cl!F38+mm!G38*Cl!G38+mm!H38*Cl!H38+mm!I38*Cl!I38+mm!J38*Cl!J38+mm!K38*Cl!K38+mm!L38*Cl!L38+mm!M38*Cl!M38+mm!N38*Cl!N38)/mm!O38</f>
        <v>35.515991719546605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32.236174867740175</v>
      </c>
      <c r="D39" s="142">
        <v>10.055471415657685</v>
      </c>
      <c r="E39" s="142">
        <v>16.938141412758497</v>
      </c>
      <c r="F39" s="142">
        <v>18.946766529546224</v>
      </c>
      <c r="G39" s="142">
        <v>16.345154901954462</v>
      </c>
      <c r="H39" s="142">
        <v>15.336079031589104</v>
      </c>
      <c r="I39" s="142">
        <v>17.585294759704951</v>
      </c>
      <c r="J39" s="142">
        <v>22.082310095463182</v>
      </c>
      <c r="K39" s="142">
        <v>27.955749251802285</v>
      </c>
      <c r="L39" s="142">
        <v>41.839680012877423</v>
      </c>
      <c r="M39" s="142">
        <v>36.991441142600436</v>
      </c>
      <c r="N39" s="143">
        <v>54.421610374152827</v>
      </c>
      <c r="O39" s="122">
        <f t="shared" si="2"/>
        <v>54.421610374152827</v>
      </c>
      <c r="P39" s="124">
        <f t="shared" si="3"/>
        <v>10.055471415657685</v>
      </c>
      <c r="Q39" s="183">
        <f>(mm!C39*Cl!C39+mm!D39*Cl!D39+mm!E39*Cl!E39+mm!F39*Cl!F39+mm!G39*Cl!G39+mm!H39*Cl!H39+mm!I39*Cl!I39+mm!J39*Cl!J39+mm!K39*Cl!K39+mm!L39*Cl!L39+mm!M39*Cl!M39+mm!N39*Cl!N39)/mm!O39</f>
        <v>24.29208830422073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80.952931652596277</v>
      </c>
      <c r="D41" s="134">
        <v>13.821232233370095</v>
      </c>
      <c r="E41" s="134">
        <v>12.692968377584782</v>
      </c>
      <c r="F41" s="134">
        <v>5.9233852428728975</v>
      </c>
      <c r="G41" s="134">
        <v>58.669720500836327</v>
      </c>
      <c r="H41" s="134">
        <v>99.287219309107627</v>
      </c>
      <c r="I41" s="134">
        <v>48.23327983482217</v>
      </c>
      <c r="J41" s="134">
        <v>180.52221692565024</v>
      </c>
      <c r="K41" s="134">
        <v>524.92475890411731</v>
      </c>
      <c r="L41" s="134">
        <v>426.76580345079503</v>
      </c>
      <c r="M41" s="134">
        <v>325.50412239406307</v>
      </c>
      <c r="N41" s="135">
        <v>163.31619312492421</v>
      </c>
      <c r="O41" s="133">
        <f t="shared" ref="O41:O56" si="4">MAX(C41:N41)</f>
        <v>524.92475890411731</v>
      </c>
      <c r="P41" s="135">
        <f t="shared" ref="P41:P56" si="5">MIN(C41:N41)</f>
        <v>5.9233852428728975</v>
      </c>
      <c r="Q41" s="182">
        <f>(mm!C41*Cl!C41+mm!D41*Cl!D41+mm!E41*Cl!E41+mm!F41*Cl!F41+mm!G41*Cl!G41+mm!H41*Cl!H41+mm!I41*Cl!I41+mm!J41*Cl!J41+mm!K41*Cl!K41+mm!L41*Cl!L41+mm!M41*Cl!M41+mm!N41*Cl!N41)/mm!O41</f>
        <v>183.12238624266172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116.40731125473754</v>
      </c>
      <c r="D42" s="92">
        <v>7.0797771405076526</v>
      </c>
      <c r="E42" s="92">
        <v>8.9135705984888212</v>
      </c>
      <c r="F42" s="92">
        <v>7.0061597679755598</v>
      </c>
      <c r="G42" s="92">
        <v>26.005537184590043</v>
      </c>
      <c r="H42" s="92">
        <v>32.902182077798308</v>
      </c>
      <c r="I42" s="92">
        <v>25.027658193882928</v>
      </c>
      <c r="J42" s="101">
        <v>76.445698166431569</v>
      </c>
      <c r="K42" s="92">
        <v>222.03422809102315</v>
      </c>
      <c r="L42" s="92">
        <v>277.87552609007673</v>
      </c>
      <c r="M42" s="92">
        <v>373.79987526227598</v>
      </c>
      <c r="N42" s="93">
        <v>59.103523078590847</v>
      </c>
      <c r="O42" s="91">
        <f t="shared" si="4"/>
        <v>373.79987526227598</v>
      </c>
      <c r="P42" s="93">
        <f t="shared" si="5"/>
        <v>7.0061597679755598</v>
      </c>
      <c r="Q42" s="176">
        <f>(mm!C42*Cl!C42+mm!D42*Cl!D42+mm!E42*Cl!E42+mm!F42*Cl!F42+mm!G42*Cl!G42+mm!H42*Cl!H42+mm!I42*Cl!I42+mm!J42*Cl!J42+mm!K42*Cl!K42+mm!L42*Cl!L42+mm!M42*Cl!M42+mm!N42*Cl!N42)/mm!O42</f>
        <v>87.47798928969938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9.1057268722466969</v>
      </c>
      <c r="D43" s="92">
        <v>4.109404761904762</v>
      </c>
      <c r="E43" s="92">
        <v>12.826139154160982</v>
      </c>
      <c r="F43" s="92">
        <v>8.4566842105263156</v>
      </c>
      <c r="G43" s="92">
        <v>12.192473118279571</v>
      </c>
      <c r="H43" s="92">
        <v>8.243503649635036</v>
      </c>
      <c r="I43" s="92">
        <v>16.989956331877728</v>
      </c>
      <c r="J43" s="92">
        <v>21.759523809523809</v>
      </c>
      <c r="K43" s="92">
        <v>13.624581005586593</v>
      </c>
      <c r="L43" s="92">
        <v>39.987804878048777</v>
      </c>
      <c r="M43" s="92">
        <v>12.154545454545454</v>
      </c>
      <c r="N43" s="93">
        <v>25.984645669291339</v>
      </c>
      <c r="O43" s="91">
        <f t="shared" si="4"/>
        <v>39.987804878048777</v>
      </c>
      <c r="P43" s="93">
        <f t="shared" si="5"/>
        <v>4.109404761904762</v>
      </c>
      <c r="Q43" s="176">
        <f>(mm!C43*Cl!C43+mm!D43*Cl!D43+mm!E43*Cl!E43+mm!F43*Cl!F43+mm!G43*Cl!G43+mm!H43*Cl!H43+mm!I43*Cl!I43+mm!J43*Cl!J43+mm!K43*Cl!K43+mm!L43*Cl!L43+mm!M43*Cl!M43+mm!N43*Cl!N43)/mm!O43</f>
        <v>14.513240320892919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25.952045133991536</v>
      </c>
      <c r="D44" s="92">
        <v>5.6417489421720735</v>
      </c>
      <c r="E44" s="92">
        <v>6.488011283497884</v>
      </c>
      <c r="F44" s="92">
        <v>5.9238363892806767</v>
      </c>
      <c r="G44" s="92">
        <v>5.9238363892806767</v>
      </c>
      <c r="H44" s="92">
        <v>3.10296191819464</v>
      </c>
      <c r="I44" s="92">
        <v>11.001410437235542</v>
      </c>
      <c r="J44" s="92">
        <v>26.234132581100141</v>
      </c>
      <c r="K44" s="92">
        <v>27.355723254366097</v>
      </c>
      <c r="L44" s="92">
        <v>245.13399153737655</v>
      </c>
      <c r="M44" s="92">
        <v>171.39426723428429</v>
      </c>
      <c r="N44" s="93">
        <v>24.682858734665896</v>
      </c>
      <c r="O44" s="91">
        <f t="shared" si="4"/>
        <v>245.13399153737655</v>
      </c>
      <c r="P44" s="93">
        <f t="shared" si="5"/>
        <v>3.10296191819464</v>
      </c>
      <c r="Q44" s="176">
        <f>(mm!C44*Cl!C44+mm!D44*Cl!D44+mm!E44*Cl!E44+mm!F44*Cl!F44+mm!G44*Cl!G44+mm!H44*Cl!H44+mm!I44*Cl!I44+mm!J44*Cl!J44+mm!K44*Cl!K44+mm!L44*Cl!L44+mm!M44*Cl!M44+mm!N44*Cl!N44)/mm!O44</f>
        <v>27.021198280425292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11.52</v>
      </c>
      <c r="D45" s="92">
        <v>5.15</v>
      </c>
      <c r="E45" s="92">
        <v>13.17</v>
      </c>
      <c r="F45" s="92">
        <v>19.43</v>
      </c>
      <c r="G45" s="92">
        <v>6.51</v>
      </c>
      <c r="H45" s="184">
        <v>6.46</v>
      </c>
      <c r="I45" s="184">
        <v>15.41</v>
      </c>
      <c r="J45" s="92">
        <v>7.05</v>
      </c>
      <c r="K45" s="92">
        <v>15.42</v>
      </c>
      <c r="L45" s="92">
        <v>25.75</v>
      </c>
      <c r="M45" s="92">
        <v>23.53</v>
      </c>
      <c r="N45" s="93">
        <v>44.99</v>
      </c>
      <c r="O45" s="91">
        <f t="shared" si="4"/>
        <v>44.99</v>
      </c>
      <c r="P45" s="93">
        <f t="shared" si="5"/>
        <v>5.15</v>
      </c>
      <c r="Q45" s="186">
        <f>(mm!C45*Cl!C45+mm!D45*Cl!D45+mm!E45*Cl!E45+mm!F45*Cl!F45+mm!G45*Cl!G45+mm!H45*Cl!H45+mm!I45*Cl!I45+mm!J45*Cl!J45+mm!K45*Cl!K45+mm!L45*Cl!L45+mm!M45*Cl!M45+mm!N45*Cl!N45)/mm!O45</f>
        <v>16.969022648330615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15.318210134209263</v>
      </c>
      <c r="D46" s="142">
        <v>4.2159915563759567</v>
      </c>
      <c r="E46" s="142">
        <v>4.0911888464253705</v>
      </c>
      <c r="F46" s="142">
        <v>4.6961151437029196</v>
      </c>
      <c r="G46" s="142">
        <v>11.320395432695097</v>
      </c>
      <c r="H46" s="142">
        <v>4.4117254708644023</v>
      </c>
      <c r="I46" s="142">
        <v>13.3614780870648</v>
      </c>
      <c r="J46" s="142">
        <v>47.481425486792801</v>
      </c>
      <c r="K46" s="142">
        <v>22.979609175642086</v>
      </c>
      <c r="L46" s="142">
        <v>232.42603801555606</v>
      </c>
      <c r="M46" s="142">
        <v>109.87324296195079</v>
      </c>
      <c r="N46" s="143">
        <v>30.487578334740302</v>
      </c>
      <c r="O46" s="141">
        <f t="shared" si="4"/>
        <v>232.42603801555606</v>
      </c>
      <c r="P46" s="143">
        <f t="shared" si="5"/>
        <v>4.0911888464253705</v>
      </c>
      <c r="Q46" s="183">
        <f>(mm!C46*Cl!C46+mm!D46*Cl!D46+mm!E46*Cl!E46+mm!F46*Cl!F46+mm!G46*Cl!G46+mm!H46*Cl!H46+mm!I46*Cl!I46+mm!J46*Cl!J46+mm!K46*Cl!K46+mm!L46*Cl!L46+mm!M46*Cl!M46+mm!N46*Cl!N46)/mm!O46</f>
        <v>23.883109489326149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25.1</v>
      </c>
      <c r="D47" s="149">
        <v>8.99</v>
      </c>
      <c r="E47" s="149">
        <v>5.39</v>
      </c>
      <c r="F47" s="149">
        <v>9.82</v>
      </c>
      <c r="G47" s="149">
        <v>10.62</v>
      </c>
      <c r="H47" s="149">
        <v>23</v>
      </c>
      <c r="I47" s="149">
        <v>17.98</v>
      </c>
      <c r="J47" s="149">
        <v>59.2</v>
      </c>
      <c r="K47" s="149">
        <v>64.760000000000005</v>
      </c>
      <c r="L47" s="149">
        <v>158.91999999999999</v>
      </c>
      <c r="M47" s="149">
        <v>18.93</v>
      </c>
      <c r="N47" s="150">
        <v>18.95</v>
      </c>
      <c r="O47" s="94">
        <f t="shared" si="4"/>
        <v>158.91999999999999</v>
      </c>
      <c r="P47" s="150">
        <f t="shared" si="5"/>
        <v>5.39</v>
      </c>
      <c r="Q47" s="175">
        <f>(mm!C47*Cl!C47+mm!D47*Cl!D47+mm!E47*Cl!E47+mm!F47*Cl!F47+mm!G47*Cl!G47+mm!H47*Cl!H47+mm!I47*Cl!I47+mm!J47*Cl!J47+mm!K47*Cl!K47+mm!L47*Cl!L47+mm!M47*Cl!M47+mm!N47*Cl!N47)/mm!O47</f>
        <v>24.14976880081301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28.355454392673813</v>
      </c>
      <c r="D48" s="92">
        <v>54.964844623295328</v>
      </c>
      <c r="E48" s="92">
        <v>26.294228571917031</v>
      </c>
      <c r="F48" s="92">
        <v>7.4944157580507582</v>
      </c>
      <c r="G48" s="92">
        <v>9.21207939717244</v>
      </c>
      <c r="H48" s="92">
        <v>21.762492599290333</v>
      </c>
      <c r="I48" s="92">
        <v>44.49736591016633</v>
      </c>
      <c r="J48" s="92">
        <v>139.92127458090624</v>
      </c>
      <c r="K48" s="92">
        <v>71.198332986291518</v>
      </c>
      <c r="L48" s="92">
        <v>215.74028100878942</v>
      </c>
      <c r="M48" s="92">
        <v>70.840911850412837</v>
      </c>
      <c r="N48" s="93">
        <v>18.90930254013162</v>
      </c>
      <c r="O48" s="91">
        <f t="shared" si="4"/>
        <v>215.74028100878942</v>
      </c>
      <c r="P48" s="93">
        <f t="shared" si="5"/>
        <v>7.4944157580507582</v>
      </c>
      <c r="Q48" s="182">
        <f>(mm!C48*Cl!C48+mm!D48*Cl!D48+mm!E48*Cl!E48+mm!F48*Cl!F48+mm!G48*Cl!G48+mm!H48*Cl!H48+mm!I48*Cl!I48+mm!J48*Cl!J48+mm!K48*Cl!K48+mm!L48*Cl!L48+mm!M48*Cl!M48+mm!N48*Cl!N48)/mm!O48</f>
        <v>52.153704378682676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14.311478651685393</v>
      </c>
      <c r="D49" s="92">
        <v>7.0612379576107891</v>
      </c>
      <c r="E49" s="92">
        <v>12.364522494945041</v>
      </c>
      <c r="F49" s="92">
        <v>10.16666087065386</v>
      </c>
      <c r="G49" s="92">
        <v>7.1652891502418843</v>
      </c>
      <c r="H49" s="92">
        <v>2.6413987436187294</v>
      </c>
      <c r="I49" s="101">
        <v>11.35</v>
      </c>
      <c r="J49" s="92"/>
      <c r="K49" s="101">
        <v>168.72367719312149</v>
      </c>
      <c r="L49" s="92">
        <v>187.29728618440456</v>
      </c>
      <c r="M49" s="92">
        <v>80.526544492785362</v>
      </c>
      <c r="N49" s="93">
        <v>22.056978641863672</v>
      </c>
      <c r="O49" s="91">
        <f t="shared" si="4"/>
        <v>187.29728618440456</v>
      </c>
      <c r="P49" s="93">
        <f t="shared" si="5"/>
        <v>2.6413987436187294</v>
      </c>
      <c r="Q49" s="176">
        <f>(mm!C49*Cl!C49+mm!D49*Cl!D49+mm!E49*Cl!E49+mm!F49*Cl!F49+mm!G49*Cl!G49+mm!H49*Cl!H49+mm!I49*Cl!I49+mm!J49*Cl!J49+mm!K49*Cl!K49+mm!L49*Cl!L49+mm!M49*Cl!M49+mm!N49*Cl!N49)/mm!O49</f>
        <v>24.917409199242986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13.780373635600338</v>
      </c>
      <c r="D50" s="92">
        <v>12.158785942492012</v>
      </c>
      <c r="E50" s="92">
        <v>36</v>
      </c>
      <c r="F50" s="92">
        <v>21.6</v>
      </c>
      <c r="G50" s="92">
        <v>16.188352014541049</v>
      </c>
      <c r="H50" s="92">
        <v>8.4441650230111769</v>
      </c>
      <c r="I50" s="92">
        <v>18.774026154702284</v>
      </c>
      <c r="J50" s="92">
        <v>42.80490693739425</v>
      </c>
      <c r="K50" s="92">
        <v>99.380456026058624</v>
      </c>
      <c r="L50" s="92">
        <v>290.82544698544694</v>
      </c>
      <c r="M50" s="92">
        <v>98.57088559483087</v>
      </c>
      <c r="N50" s="93">
        <v>108.58510540788268</v>
      </c>
      <c r="O50" s="91">
        <f t="shared" si="4"/>
        <v>290.82544698544694</v>
      </c>
      <c r="P50" s="93">
        <f t="shared" si="5"/>
        <v>8.4441650230111769</v>
      </c>
      <c r="Q50" s="176">
        <f>(mm!C50*Cl!C50+mm!D50*Cl!D50+mm!E50*Cl!E50+mm!F50*Cl!F50+mm!G50*Cl!G50+mm!H50*Cl!H50+mm!I50*Cl!I50+mm!J50*Cl!J50+mm!K50*Cl!K50+mm!L50*Cl!L50+mm!M50*Cl!M50+mm!N50*Cl!N50)/mm!O50</f>
        <v>44.533766989937959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13.6</v>
      </c>
      <c r="D51" s="92">
        <v>16.3</v>
      </c>
      <c r="E51" s="92">
        <v>8.6</v>
      </c>
      <c r="F51" s="92">
        <v>10.3</v>
      </c>
      <c r="G51" s="92">
        <v>10.3</v>
      </c>
      <c r="H51" s="92">
        <v>5.6</v>
      </c>
      <c r="I51" s="92">
        <v>22.8</v>
      </c>
      <c r="J51" s="92">
        <v>22.4</v>
      </c>
      <c r="K51" s="92">
        <v>29.8</v>
      </c>
      <c r="L51" s="92">
        <v>118.7</v>
      </c>
      <c r="M51" s="92">
        <v>32.1</v>
      </c>
      <c r="N51" s="93">
        <v>25.4</v>
      </c>
      <c r="O51" s="91">
        <f t="shared" si="4"/>
        <v>118.7</v>
      </c>
      <c r="P51" s="93">
        <f t="shared" si="5"/>
        <v>5.6</v>
      </c>
      <c r="Q51" s="176">
        <f>(mm!C51*Cl!C51+mm!D51*Cl!D51+mm!E51*Cl!E51+mm!F51*Cl!F51+mm!G51*Cl!G51+mm!H51*Cl!H51+mm!I51*Cl!I51+mm!J51*Cl!J51+mm!K51*Cl!K51+mm!L51*Cl!L51+mm!M51*Cl!M51+mm!N51*Cl!N51)/mm!O51</f>
        <v>19.33655016606815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18</v>
      </c>
      <c r="D52" s="92">
        <v>10.9</v>
      </c>
      <c r="E52" s="92">
        <v>8.3000000000000007</v>
      </c>
      <c r="F52" s="92">
        <v>6.2</v>
      </c>
      <c r="G52" s="92">
        <v>11.1</v>
      </c>
      <c r="H52" s="92">
        <v>9.9</v>
      </c>
      <c r="I52" s="92">
        <v>11.6</v>
      </c>
      <c r="J52" s="92">
        <v>12.2</v>
      </c>
      <c r="K52" s="92">
        <v>37.1</v>
      </c>
      <c r="L52" s="92">
        <v>105.1</v>
      </c>
      <c r="M52" s="92">
        <v>18.600000000000001</v>
      </c>
      <c r="N52" s="93">
        <v>20.100000000000001</v>
      </c>
      <c r="O52" s="91">
        <f t="shared" si="4"/>
        <v>105.1</v>
      </c>
      <c r="P52" s="93">
        <f t="shared" si="5"/>
        <v>6.2</v>
      </c>
      <c r="Q52" s="176">
        <f>(mm!C52*Cl!C52+mm!D52*Cl!D52+mm!E52*Cl!E52+mm!F52*Cl!F52+mm!G52*Cl!G52+mm!H52*Cl!H52+mm!I52*Cl!I52+mm!J52*Cl!J52+mm!K52*Cl!K52+mm!L52*Cl!L52+mm!M52*Cl!M52+mm!N52*Cl!N52)/mm!O52</f>
        <v>15.203994614003589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10.754874683211602</v>
      </c>
      <c r="D53" s="92">
        <v>7.2726572776374292</v>
      </c>
      <c r="E53" s="92">
        <v>3.9263285663540821</v>
      </c>
      <c r="F53" s="92">
        <v>5.9920253234154197</v>
      </c>
      <c r="G53" s="92">
        <v>12.200920608089083</v>
      </c>
      <c r="H53" s="155">
        <v>5.6158280365059783</v>
      </c>
      <c r="I53" s="92">
        <v>10.521764436955143</v>
      </c>
      <c r="J53" s="92">
        <v>33.109840419588217</v>
      </c>
      <c r="K53" s="92">
        <v>20.989971220924961</v>
      </c>
      <c r="L53" s="92">
        <v>59.775734462445762</v>
      </c>
      <c r="M53" s="92">
        <v>11.534003637910111</v>
      </c>
      <c r="N53" s="93">
        <v>15.636266253080645</v>
      </c>
      <c r="O53" s="91">
        <f t="shared" si="4"/>
        <v>59.775734462445762</v>
      </c>
      <c r="P53" s="93">
        <f t="shared" si="5"/>
        <v>3.9263285663540821</v>
      </c>
      <c r="Q53" s="176">
        <f>(mm!C53*Cl!C53+mm!D53*Cl!D53+mm!E53*Cl!E53+mm!F53*Cl!F53+mm!G53*Cl!G53+mm!H53*Cl!H53+mm!I53*Cl!I53+mm!J53*Cl!J53+mm!K53*Cl!K53+mm!L53*Cl!L53+mm!M53*Cl!M53+mm!N53*Cl!N53)/mm!O53</f>
        <v>10.694880708746197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116.1</v>
      </c>
      <c r="D54" s="92">
        <v>50.7</v>
      </c>
      <c r="E54" s="92">
        <v>7.5</v>
      </c>
      <c r="F54" s="92">
        <v>19.399999999999999</v>
      </c>
      <c r="G54" s="92">
        <v>147.9</v>
      </c>
      <c r="H54" s="92">
        <v>30.7</v>
      </c>
      <c r="I54" s="92">
        <v>54.1</v>
      </c>
      <c r="J54" s="92">
        <v>30.2</v>
      </c>
      <c r="K54" s="92">
        <v>33</v>
      </c>
      <c r="L54" s="92">
        <v>99.9</v>
      </c>
      <c r="M54" s="92">
        <v>29.3</v>
      </c>
      <c r="N54" s="93">
        <v>31.6</v>
      </c>
      <c r="O54" s="91">
        <f t="shared" si="4"/>
        <v>147.9</v>
      </c>
      <c r="P54" s="93">
        <f t="shared" si="5"/>
        <v>7.5</v>
      </c>
      <c r="Q54" s="176">
        <f>(mm!C54*Cl!C54+mm!D54*Cl!D54+mm!E54*Cl!E54+mm!F54*Cl!F54+mm!G54*Cl!G54+mm!H54*Cl!H54+mm!I54*Cl!I54+mm!J54*Cl!J54+mm!K54*Cl!K54+mm!L54*Cl!L54+mm!M54*Cl!M54+mm!N54*Cl!N54)/mm!O54</f>
        <v>58.82767768496953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34.450664080865067</v>
      </c>
      <c r="D55" s="92">
        <v>53.385492899025117</v>
      </c>
      <c r="E55" s="92">
        <v>14.617945996248528</v>
      </c>
      <c r="F55" s="92">
        <v>17.746514077591904</v>
      </c>
      <c r="G55" s="92">
        <v>94.917562375370835</v>
      </c>
      <c r="H55" s="92">
        <v>20.592383638928066</v>
      </c>
      <c r="I55" s="92">
        <v>49.477876424754314</v>
      </c>
      <c r="J55" s="92">
        <v>25.700083530748902</v>
      </c>
      <c r="K55" s="92">
        <v>113.15578417544731</v>
      </c>
      <c r="L55" s="92">
        <v>262.30307666563073</v>
      </c>
      <c r="M55" s="92">
        <v>87.815837195244811</v>
      </c>
      <c r="N55" s="93">
        <v>39.245416078984476</v>
      </c>
      <c r="O55" s="91">
        <f t="shared" si="4"/>
        <v>262.30307666563073</v>
      </c>
      <c r="P55" s="93">
        <f t="shared" si="5"/>
        <v>14.617945996248528</v>
      </c>
      <c r="Q55" s="176">
        <f>(mm!C55*Cl!C55+mm!D55*Cl!D55+mm!E55*Cl!E55+mm!F55*Cl!F55+mm!G55*Cl!G55+mm!H55*Cl!H55+mm!I55*Cl!I55+mm!J55*Cl!J55+mm!K55*Cl!K55+mm!L55*Cl!L55+mm!M55*Cl!M55+mm!N55*Cl!N55)/mm!O55</f>
        <v>46.963911051231847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44.5</v>
      </c>
      <c r="D56" s="123">
        <v>80.599999999999994</v>
      </c>
      <c r="E56" s="123">
        <v>24.3</v>
      </c>
      <c r="F56" s="123">
        <v>42.1</v>
      </c>
      <c r="G56" s="123">
        <v>58.7</v>
      </c>
      <c r="H56" s="123">
        <v>179.8</v>
      </c>
      <c r="I56" s="123">
        <v>380.9</v>
      </c>
      <c r="J56" s="123">
        <v>453.9</v>
      </c>
      <c r="K56" s="123">
        <v>121.1</v>
      </c>
      <c r="L56" s="123">
        <v>148.1</v>
      </c>
      <c r="M56" s="123">
        <v>97.8</v>
      </c>
      <c r="N56" s="124">
        <v>120.9</v>
      </c>
      <c r="O56" s="122">
        <f t="shared" si="4"/>
        <v>453.9</v>
      </c>
      <c r="P56" s="124">
        <f t="shared" si="5"/>
        <v>24.3</v>
      </c>
      <c r="Q56" s="181">
        <f>(mm!C56*Cl!C56+mm!D56*Cl!D56+mm!E56*Cl!E56+mm!F56*Cl!F56+mm!G56*Cl!G56+mm!H56*Cl!H56+mm!I56*Cl!I56+mm!J56*Cl!J56+mm!K56*Cl!K56+mm!L56*Cl!L56+mm!M56*Cl!M56+mm!N56*Cl!N56)/mm!O56</f>
        <v>127.94475546513307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6"/>
      <c r="C2" s="166" t="s">
        <v>231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228</v>
      </c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39.501339323862275</v>
      </c>
      <c r="D5" s="92">
        <v>12.930294108401423</v>
      </c>
      <c r="E5" s="92">
        <v>44.955705425744696</v>
      </c>
      <c r="F5" s="92">
        <v>14.465982861894494</v>
      </c>
      <c r="G5" s="92">
        <v>21.053021079437496</v>
      </c>
      <c r="H5" s="92">
        <v>11.042753961329996</v>
      </c>
      <c r="I5" s="92">
        <v>15.7594500323753</v>
      </c>
      <c r="J5" s="92">
        <v>20.750766860138636</v>
      </c>
      <c r="K5" s="92">
        <v>16.343291188212369</v>
      </c>
      <c r="L5" s="92">
        <v>22.312924882982685</v>
      </c>
      <c r="M5" s="92">
        <v>33.662622987764529</v>
      </c>
      <c r="N5" s="93">
        <v>2.7672796546901126</v>
      </c>
      <c r="O5" s="94">
        <f t="shared" ref="O5:O16" si="0">MAX(C5:N5)</f>
        <v>44.955705425744696</v>
      </c>
      <c r="P5" s="150">
        <f t="shared" ref="P5:P16" si="1">MIN(C5:N5)</f>
        <v>2.7672796546901126</v>
      </c>
      <c r="Q5" s="175">
        <f>(mm!C5*H!C5+mm!D5*H!D5+mm!E5*H!E5+mm!F5*H!F5+mm!G5*H!G5+mm!H5*H!H5+mm!I5*H!I5+mm!J5*H!J5+mm!K5*H!K5+mm!L5*H!L5+mm!M5*H!M5+mm!N5*H!N5)/mm!O5</f>
        <v>19.504207993147364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2.7499820139379327</v>
      </c>
      <c r="D6" s="92">
        <v>2.2858010641272042</v>
      </c>
      <c r="E6" s="92">
        <v>2.8430916345154857</v>
      </c>
      <c r="F6" s="92">
        <v>5.8711439516909989</v>
      </c>
      <c r="G6" s="92">
        <v>9.8078148224339152</v>
      </c>
      <c r="H6" s="92">
        <v>5.8130269228845561</v>
      </c>
      <c r="I6" s="92">
        <v>10.893266403994225</v>
      </c>
      <c r="J6" s="101">
        <v>8.2467867767833276</v>
      </c>
      <c r="K6" s="92">
        <v>9.7631554364737756</v>
      </c>
      <c r="L6" s="92">
        <v>13.78567363180067</v>
      </c>
      <c r="M6" s="92">
        <v>15.467988447736165</v>
      </c>
      <c r="N6" s="93">
        <v>0.8093671448913875</v>
      </c>
      <c r="O6" s="91">
        <f t="shared" si="0"/>
        <v>15.467988447736165</v>
      </c>
      <c r="P6" s="93">
        <f t="shared" si="1"/>
        <v>0.8093671448913875</v>
      </c>
      <c r="Q6" s="176">
        <f>(mm!C6*H!C6+mm!D6*H!D6+mm!E6*H!E6+mm!F6*H!F6+mm!G6*H!G6+mm!H6*H!H6+mm!I6*H!I6+mm!J6*H!J6+mm!K6*H!K6+mm!L6*H!L6+mm!M6*H!M6+mm!N6*H!N6)/mm!O6</f>
        <v>7.8008764754435838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7.1199200460461691</v>
      </c>
      <c r="D7" s="92">
        <v>8.0235853660804874</v>
      </c>
      <c r="E7" s="92">
        <v>29.686367525392829</v>
      </c>
      <c r="F7" s="92">
        <v>14.664136987530824</v>
      </c>
      <c r="G7" s="92">
        <v>16.931888333042878</v>
      </c>
      <c r="H7" s="92">
        <v>8.1507181963605273</v>
      </c>
      <c r="I7" s="92">
        <v>9.2580933236686445</v>
      </c>
      <c r="J7" s="92">
        <v>16.857193811611729</v>
      </c>
      <c r="K7" s="92">
        <v>12.764861785388719</v>
      </c>
      <c r="L7" s="92">
        <v>14.537064044019429</v>
      </c>
      <c r="M7" s="92">
        <v>13.769987744545721</v>
      </c>
      <c r="N7" s="93">
        <v>0.40947988771448512</v>
      </c>
      <c r="O7" s="91">
        <f t="shared" si="0"/>
        <v>29.686367525392829</v>
      </c>
      <c r="P7" s="93">
        <f t="shared" si="1"/>
        <v>0.40947988771448512</v>
      </c>
      <c r="Q7" s="176">
        <f>(mm!C7*H!C7+mm!D7*H!D7+mm!E7*H!E7+mm!F7*H!F7+mm!G7*H!G7+mm!H7*H!H7+mm!I7*H!I7+mm!J7*H!J7+mm!K7*H!K7+mm!L7*H!L7+mm!M7*H!M7+mm!N7*H!N7)/mm!O7</f>
        <v>12.858824549280293</v>
      </c>
      <c r="R7" s="22"/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24.022625994795725</v>
      </c>
      <c r="D8" s="92">
        <v>24.335966430040187</v>
      </c>
      <c r="E8" s="92">
        <v>5.6833588806842528</v>
      </c>
      <c r="F8" s="92">
        <v>11.471610923327756</v>
      </c>
      <c r="G8" s="92">
        <v>29.73607837729843</v>
      </c>
      <c r="H8" s="101">
        <v>5.4777779035469472</v>
      </c>
      <c r="I8" s="92">
        <v>16.967096537906016</v>
      </c>
      <c r="J8" s="92">
        <v>26.005095972692359</v>
      </c>
      <c r="K8" s="92">
        <v>21.006423953601388</v>
      </c>
      <c r="L8" s="92">
        <v>15.845939859225465</v>
      </c>
      <c r="M8" s="92">
        <v>3.6551222600457947</v>
      </c>
      <c r="N8" s="93">
        <v>7.325338875802001</v>
      </c>
      <c r="O8" s="91">
        <f t="shared" si="0"/>
        <v>29.73607837729843</v>
      </c>
      <c r="P8" s="93">
        <f t="shared" si="1"/>
        <v>3.6551222600457947</v>
      </c>
      <c r="Q8" s="176">
        <f>(mm!C8*H!C8+mm!D8*H!D8+mm!E8*H!E8+mm!F8*H!F8+mm!G8*H!G8+mm!H8*H!H8+mm!I8*H!I8+mm!J8*H!J8+mm!K8*H!K8+mm!L8*H!L8+mm!M8*H!M8+mm!N8*H!N8)/mm!O8</f>
        <v>16.618081034353736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34.67368504525318</v>
      </c>
      <c r="F9" s="92"/>
      <c r="G9" s="92">
        <v>16.982436524617462</v>
      </c>
      <c r="H9" s="92"/>
      <c r="I9" s="92"/>
      <c r="J9" s="92">
        <v>20.892961308540418</v>
      </c>
      <c r="K9" s="92"/>
      <c r="L9" s="92"/>
      <c r="M9" s="92">
        <v>48.977881936844675</v>
      </c>
      <c r="N9" s="93"/>
      <c r="O9" s="91">
        <f t="shared" si="0"/>
        <v>48.977881936844675</v>
      </c>
      <c r="P9" s="93">
        <f t="shared" si="1"/>
        <v>16.982436524617462</v>
      </c>
      <c r="Q9" s="179">
        <f>(mm!C9*H!C9+mm!D9*H!D9+mm!E9*H!E9+mm!F9*H!F9+mm!G9*H!G9+mm!H9*H!H9+mm!I9*H!I9+mm!J9*H!J9+mm!K9*H!K9+mm!L9*H!L9+mm!M9*H!M9+mm!N9*H!N9)/mm!O9</f>
        <v>30.667703022875727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15.135612484362072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15.135612484362072</v>
      </c>
      <c r="P10" s="93">
        <f t="shared" si="1"/>
        <v>15.135612484362072</v>
      </c>
      <c r="Q10" s="179">
        <f>(mm!C10*H!C10+mm!D10*H!D10+mm!E10*H!E10+mm!F10*H!F10+mm!G10*H!G10+mm!H10*H!H10+mm!I10*H!I10+mm!J10*H!J10+mm!K10*H!K10+mm!L10*H!L10+mm!M10*H!M10+mm!N10*H!N10)/mm!O10</f>
        <v>15.135612484362072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131.82567385564084</v>
      </c>
      <c r="D11" s="92">
        <v>25.703957827688658</v>
      </c>
      <c r="E11" s="92">
        <v>34.67368504525318</v>
      </c>
      <c r="F11" s="92">
        <v>60.255958607435822</v>
      </c>
      <c r="G11" s="92">
        <v>58.884365535558842</v>
      </c>
      <c r="H11" s="92">
        <v>35.481338923357541</v>
      </c>
      <c r="I11" s="92">
        <v>15.848931924611144</v>
      </c>
      <c r="J11" s="92">
        <v>23.442288153199236</v>
      </c>
      <c r="K11" s="92">
        <v>14.125375446227558</v>
      </c>
      <c r="L11" s="92">
        <v>7.9432823472428247</v>
      </c>
      <c r="M11" s="180"/>
      <c r="N11" s="93">
        <v>13.182567385564075</v>
      </c>
      <c r="O11" s="91">
        <f t="shared" si="0"/>
        <v>131.82567385564084</v>
      </c>
      <c r="P11" s="93">
        <f t="shared" si="1"/>
        <v>7.9432823472428247</v>
      </c>
      <c r="Q11" s="176">
        <f>(mm!C11*H!C11+mm!D11*H!D11+mm!E11*H!E11+mm!F11*H!F11+mm!G11*H!G11+mm!H11*H!H11+mm!I11*H!I11+mm!J11*H!J11+mm!K11*H!K11+mm!L11*H!L11+mm!M11*H!M11+mm!N11*H!N11)/mm!O11</f>
        <v>29.955195086409709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21.475620689069405</v>
      </c>
      <c r="D12" s="92">
        <v>24.159882826154146</v>
      </c>
      <c r="E12" s="92">
        <v>21.768880879685614</v>
      </c>
      <c r="F12" s="92">
        <v>17.10924556347792</v>
      </c>
      <c r="G12" s="92">
        <v>30.473043693284744</v>
      </c>
      <c r="H12" s="92">
        <v>15.373544537961354</v>
      </c>
      <c r="I12" s="92">
        <v>25.094195382965829</v>
      </c>
      <c r="J12" s="92">
        <v>27.054735192779717</v>
      </c>
      <c r="K12" s="92">
        <v>22.538116140697916</v>
      </c>
      <c r="L12" s="92">
        <v>28.025713432168729</v>
      </c>
      <c r="M12" s="92">
        <v>48.370604767880273</v>
      </c>
      <c r="N12" s="93">
        <v>9.4722215929583093</v>
      </c>
      <c r="O12" s="141">
        <f t="shared" si="0"/>
        <v>48.370604767880273</v>
      </c>
      <c r="P12" s="143">
        <f t="shared" si="1"/>
        <v>9.4722215929583093</v>
      </c>
      <c r="Q12" s="176">
        <f>(mm!C12*H!C12+mm!D12*H!D12+mm!E12*H!E12+mm!F12*H!F12+mm!G12*H!G12+mm!H12*H!H12+mm!I12*H!I12+mm!J12*H!J12+mm!K12*H!K12+mm!L12*H!L12+mm!M12*H!M12+mm!N12*H!N12)/mm!O12</f>
        <v>24.201350457123961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36.307805477010106</v>
      </c>
      <c r="D13" s="123">
        <v>17.782794100389236</v>
      </c>
      <c r="E13" s="123">
        <v>20.892961308540418</v>
      </c>
      <c r="F13" s="123">
        <v>21.379620895022335</v>
      </c>
      <c r="G13" s="123">
        <v>25.118864315095834</v>
      </c>
      <c r="H13" s="123">
        <v>17.378008287493763</v>
      </c>
      <c r="I13" s="123">
        <v>29.512092266663849</v>
      </c>
      <c r="J13" s="123">
        <v>28.840315031266066</v>
      </c>
      <c r="K13" s="123">
        <v>26.302679918953825</v>
      </c>
      <c r="L13" s="123">
        <v>34.67368504525318</v>
      </c>
      <c r="M13" s="123">
        <v>42.657951880159267</v>
      </c>
      <c r="N13" s="124">
        <v>23.988329190194907</v>
      </c>
      <c r="O13" s="122">
        <f t="shared" si="0"/>
        <v>42.657951880159267</v>
      </c>
      <c r="P13" s="124">
        <f t="shared" si="1"/>
        <v>17.378008287493763</v>
      </c>
      <c r="Q13" s="181">
        <f>(mm!C13*H!C13+mm!D13*H!D13+mm!E13*H!E13+mm!F13*H!F13+mm!G13*H!G13+mm!H13*H!H13+mm!I13*H!I13+mm!J13*H!J13+mm!K13*H!K13+mm!L13*H!L13+mm!M13*H!M13+mm!N13*H!N13)/mm!O13</f>
        <v>26.957000257304855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33.242655147470657</v>
      </c>
      <c r="D14" s="134">
        <v>12.891502909888517</v>
      </c>
      <c r="E14" s="134">
        <v>61.046467804497979</v>
      </c>
      <c r="F14" s="134">
        <v>79.592640963965366</v>
      </c>
      <c r="G14" s="134">
        <v>39.429380885685354</v>
      </c>
      <c r="H14" s="134">
        <v>16.905515242605457</v>
      </c>
      <c r="I14" s="134">
        <v>21.335518778064415</v>
      </c>
      <c r="J14" s="134">
        <v>38.239722041270944</v>
      </c>
      <c r="K14" s="134">
        <v>64.929532123546167</v>
      </c>
      <c r="L14" s="134">
        <v>22.60875850832166</v>
      </c>
      <c r="M14" s="134">
        <v>30.361677328555007</v>
      </c>
      <c r="N14" s="135">
        <v>49.68423256383565</v>
      </c>
      <c r="O14" s="133">
        <f t="shared" si="0"/>
        <v>79.592640963965366</v>
      </c>
      <c r="P14" s="135">
        <f t="shared" si="1"/>
        <v>12.891502909888517</v>
      </c>
      <c r="Q14" s="182">
        <f>(mm!C14*H!C14+mm!D14*H!D14+mm!E14*H!E14+mm!F14*H!F14+mm!G14*H!G14+mm!H14*H!H14+mm!I14*H!I14+mm!J14*H!J14+mm!K14*H!K14+mm!L14*H!L14+mm!M14*H!M14+mm!N14*H!N14)/mm!O14</f>
        <v>37.623661614278674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25.703957827688658</v>
      </c>
      <c r="D15" s="92">
        <v>43.651583224016569</v>
      </c>
      <c r="E15" s="92">
        <v>54.95408738576252</v>
      </c>
      <c r="F15" s="92">
        <v>35.481338923357541</v>
      </c>
      <c r="G15" s="92">
        <v>58.884365535558842</v>
      </c>
      <c r="H15" s="92">
        <v>19.952623149688797</v>
      </c>
      <c r="I15" s="92">
        <v>18.197008586099834</v>
      </c>
      <c r="J15" s="92">
        <v>26.915348039269148</v>
      </c>
      <c r="K15" s="92">
        <v>30.199517204020204</v>
      </c>
      <c r="L15" s="92">
        <v>3.98107170553497</v>
      </c>
      <c r="M15" s="92">
        <v>28.840315031266066</v>
      </c>
      <c r="N15" s="93">
        <v>12.589254117941662</v>
      </c>
      <c r="O15" s="91">
        <f t="shared" si="0"/>
        <v>58.884365535558842</v>
      </c>
      <c r="P15" s="93">
        <f t="shared" si="1"/>
        <v>3.98107170553497</v>
      </c>
      <c r="Q15" s="176">
        <f>(mm!C15*H!C15+mm!D15*H!D15+mm!E15*H!E15+mm!F15*H!F15+mm!G15*H!G15+mm!H15*H!H15+mm!I15*H!I15+mm!J15*H!J15+mm!K15*H!K15+mm!L15*H!L15+mm!M15*H!M15+mm!N15*H!N15)/mm!O15</f>
        <v>28.016724511861252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13.489628825916535</v>
      </c>
      <c r="D16" s="92">
        <v>9.1988547681156536</v>
      </c>
      <c r="E16" s="92">
        <v>59.863824824002108</v>
      </c>
      <c r="F16" s="92">
        <v>32.327442412350564</v>
      </c>
      <c r="G16" s="92">
        <v>57.726079116751855</v>
      </c>
      <c r="H16" s="92">
        <v>24.137276798346551</v>
      </c>
      <c r="I16" s="92">
        <v>17.562897878223286</v>
      </c>
      <c r="J16" s="92">
        <v>17.017741413464694</v>
      </c>
      <c r="K16" s="92">
        <v>12.022644346174133</v>
      </c>
      <c r="L16" s="92">
        <v>8.9125093813374612</v>
      </c>
      <c r="M16" s="92">
        <v>50.137986342916882</v>
      </c>
      <c r="N16" s="93">
        <v>2.7542287033381689</v>
      </c>
      <c r="O16" s="91">
        <f t="shared" si="0"/>
        <v>59.863824824002108</v>
      </c>
      <c r="P16" s="93">
        <f t="shared" si="1"/>
        <v>2.7542287033381689</v>
      </c>
      <c r="Q16" s="176">
        <f>(mm!C16*H!C16+mm!D16*H!D16+mm!E16*H!E16+mm!F16*H!F16+mm!G16*H!G16+mm!H16*H!H16+mm!I16*H!I16+mm!J16*H!J16+mm!K16*H!K16+mm!L16*H!L16+mm!M16*H!M16+mm!N16*H!N16)/mm!O16</f>
        <v>33.248103869174322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85.234184837892968</v>
      </c>
      <c r="D18" s="92">
        <v>24.837693891957478</v>
      </c>
      <c r="E18" s="92">
        <v>76.848961571224294</v>
      </c>
      <c r="F18" s="92">
        <v>64.848078765417185</v>
      </c>
      <c r="G18" s="92">
        <v>50.823004411097841</v>
      </c>
      <c r="H18" s="92">
        <v>20.865255680964982</v>
      </c>
      <c r="I18" s="92">
        <v>18.075349201930116</v>
      </c>
      <c r="J18" s="92">
        <v>32.615512222878223</v>
      </c>
      <c r="K18" s="92">
        <v>28.421443003151328</v>
      </c>
      <c r="L18" s="92">
        <v>8.5700852972262638</v>
      </c>
      <c r="M18" s="92">
        <v>45.467907827759845</v>
      </c>
      <c r="N18" s="93">
        <v>53.445878417569077</v>
      </c>
      <c r="O18" s="91">
        <f t="shared" ref="O18:O39" si="2">MAX(C18:N18)</f>
        <v>85.234184837892968</v>
      </c>
      <c r="P18" s="93">
        <f t="shared" ref="P18:P39" si="3">MIN(C18:N18)</f>
        <v>8.5700852972262638</v>
      </c>
      <c r="Q18" s="176">
        <f>(mm!C18*H!C18+mm!D18*H!D18+mm!E18*H!E18+mm!F18*H!F18+mm!G18*H!G18+mm!H18*H!H18+mm!I18*H!I18+mm!J18*H!J18+mm!K18*H!K18+mm!L18*H!L18+mm!M18*H!M18+mm!N18*H!N18)/mm!O18</f>
        <v>38.336877844687564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2.8840315031266059</v>
      </c>
      <c r="D19" s="92">
        <v>17.782794100389236</v>
      </c>
      <c r="E19" s="92">
        <v>45.70881896148753</v>
      </c>
      <c r="F19" s="180"/>
      <c r="G19" s="92">
        <v>12.589254117941662</v>
      </c>
      <c r="H19" s="92">
        <v>7.9432823472428247</v>
      </c>
      <c r="I19" s="92">
        <v>0.22387211385683375</v>
      </c>
      <c r="J19" s="92">
        <v>8.511380382023761</v>
      </c>
      <c r="K19" s="92">
        <v>43.651583224016569</v>
      </c>
      <c r="L19" s="92">
        <v>5.3703179637025338</v>
      </c>
      <c r="M19" s="92">
        <v>38.018939632056139</v>
      </c>
      <c r="N19" s="93">
        <v>12.302687708123813</v>
      </c>
      <c r="O19" s="91">
        <f t="shared" si="2"/>
        <v>45.70881896148753</v>
      </c>
      <c r="P19" s="93">
        <f t="shared" si="3"/>
        <v>0.22387211385683375</v>
      </c>
      <c r="Q19" s="176">
        <f>(mm!C19*H!C19+mm!D19*H!D19+mm!E19*H!E19+mm!F19*H!F19+mm!G19*H!G19+mm!H19*H!H19+mm!I19*H!I19+mm!J19*H!J19+mm!K19*H!K19+mm!L19*H!L19+mm!M19*H!M19+mm!N19*H!N19)/mm!O19</f>
        <v>13.277665095621417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24.547089156850294</v>
      </c>
      <c r="D20" s="92">
        <v>30.902954325135934</v>
      </c>
      <c r="E20" s="92">
        <v>34.67368504525318</v>
      </c>
      <c r="F20" s="92">
        <v>40.738027780411315</v>
      </c>
      <c r="G20" s="92">
        <v>83.176377110267126</v>
      </c>
      <c r="H20" s="92">
        <v>0.85113803820237588</v>
      </c>
      <c r="I20" s="92">
        <v>14.454397707459282</v>
      </c>
      <c r="J20" s="101">
        <v>5.3703179637025338</v>
      </c>
      <c r="K20" s="92">
        <v>52.480746024977257</v>
      </c>
      <c r="L20" s="92">
        <v>15.488166189124829</v>
      </c>
      <c r="M20" s="92">
        <v>109.64781961431861</v>
      </c>
      <c r="N20" s="93">
        <v>16.595869074375603</v>
      </c>
      <c r="O20" s="91">
        <f t="shared" si="2"/>
        <v>109.64781961431861</v>
      </c>
      <c r="P20" s="93">
        <f t="shared" si="3"/>
        <v>0.85113803820237588</v>
      </c>
      <c r="Q20" s="176">
        <f>(mm!C20*H!C20+mm!D20*H!D20+mm!E20*H!E20+mm!F20*H!F20+mm!G20*H!G20+mm!H20*H!H20+mm!I20*H!I20+mm!J20*H!J20+mm!K20*H!K20+mm!L20*H!L20+mm!M20*H!M20+mm!N20*H!N20)/mm!O20</f>
        <v>27.090203318628664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16.218100973589298</v>
      </c>
      <c r="D21" s="92">
        <v>13.803842646028839</v>
      </c>
      <c r="E21" s="92">
        <v>50.118723362727259</v>
      </c>
      <c r="F21" s="92"/>
      <c r="G21" s="92">
        <v>47.863009232263813</v>
      </c>
      <c r="H21" s="92">
        <v>20.892961308540418</v>
      </c>
      <c r="I21" s="92">
        <v>11.220184543019631</v>
      </c>
      <c r="J21" s="92">
        <v>29.512092266663849</v>
      </c>
      <c r="K21" s="92">
        <v>61.659500186148257</v>
      </c>
      <c r="L21" s="92">
        <v>26.302679918953825</v>
      </c>
      <c r="M21" s="92"/>
      <c r="N21" s="93"/>
      <c r="O21" s="91">
        <f t="shared" si="2"/>
        <v>61.659500186148257</v>
      </c>
      <c r="P21" s="93">
        <f t="shared" si="3"/>
        <v>11.220184543019631</v>
      </c>
      <c r="Q21" s="179">
        <f>(mm!C21*H!C21+mm!D21*H!D21+mm!E21*H!E21+mm!F21*H!F21+mm!G21*H!G21+mm!H21*H!H21+mm!I21*H!I21+mm!J21*H!J21+mm!K21*H!K21+mm!L21*H!L21+mm!M21*H!M21+mm!N21*H!N21)/mm!O21</f>
        <v>25.862406435617991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9.6272294277892101</v>
      </c>
      <c r="D22" s="92">
        <v>11.751466709331924</v>
      </c>
      <c r="E22" s="92">
        <v>64.242602601772006</v>
      </c>
      <c r="F22" s="92">
        <v>0.52589226835781555</v>
      </c>
      <c r="G22" s="92">
        <v>29.891055779782818</v>
      </c>
      <c r="H22" s="92">
        <v>10.88861091023958</v>
      </c>
      <c r="I22" s="92">
        <v>11.852651200427472</v>
      </c>
      <c r="J22" s="92">
        <v>22.754308913062058</v>
      </c>
      <c r="K22" s="92">
        <v>11.232168285079231</v>
      </c>
      <c r="L22" s="92">
        <v>9.1365569542565801</v>
      </c>
      <c r="M22" s="92">
        <v>0.39471008324124829</v>
      </c>
      <c r="N22" s="93">
        <v>14.139404968945133</v>
      </c>
      <c r="O22" s="91">
        <f t="shared" si="2"/>
        <v>64.242602601772006</v>
      </c>
      <c r="P22" s="93">
        <f t="shared" si="3"/>
        <v>0.39471008324124829</v>
      </c>
      <c r="Q22" s="176">
        <f>(mm!C22*H!C22+mm!D22*H!D22+mm!E22*H!E22+mm!F22*H!F22+mm!G22*H!G22+mm!H22*H!H22+mm!I22*H!I22+mm!J22*H!J22+mm!K22*H!K22+mm!L22*H!L22+mm!M22*H!M22+mm!N22*H!N22)/mm!O22</f>
        <v>20.154393414333608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35.481338923357541</v>
      </c>
      <c r="D23" s="92">
        <v>26.915348039269148</v>
      </c>
      <c r="E23" s="92">
        <v>52.480746024977257</v>
      </c>
      <c r="F23" s="92">
        <v>63.095734448019307</v>
      </c>
      <c r="G23" s="92">
        <v>38.018939632056139</v>
      </c>
      <c r="H23" s="92">
        <v>33.113112148259084</v>
      </c>
      <c r="I23" s="92">
        <v>19.498445997580465</v>
      </c>
      <c r="J23" s="92">
        <v>35.481338923357541</v>
      </c>
      <c r="K23" s="92">
        <v>16.218100973589298</v>
      </c>
      <c r="L23" s="92">
        <v>11.481536214968818</v>
      </c>
      <c r="M23" s="92">
        <v>43.651583224016569</v>
      </c>
      <c r="N23" s="93">
        <v>47.863009232263813</v>
      </c>
      <c r="O23" s="91">
        <f t="shared" si="2"/>
        <v>63.095734448019307</v>
      </c>
      <c r="P23" s="93">
        <f t="shared" si="3"/>
        <v>11.481536214968818</v>
      </c>
      <c r="Q23" s="176">
        <f>(mm!C23*H!C23+mm!D23*H!D23+mm!E23*H!E23+mm!F23*H!F23+mm!G23*H!G23+mm!H23*H!H23+mm!I23*H!I23+mm!J23*H!J23+mm!K23*H!K23+mm!L23*H!L23+mm!M23*H!M23+mm!N23*H!N23)/mm!O23</f>
        <v>33.348922022655728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47.863009232263813</v>
      </c>
      <c r="D24" s="92">
        <v>27.542287033381701</v>
      </c>
      <c r="E24" s="92">
        <v>53.703179637025336</v>
      </c>
      <c r="F24" s="92">
        <v>69.183097091893657</v>
      </c>
      <c r="G24" s="92">
        <v>44.668359215096359</v>
      </c>
      <c r="H24" s="92">
        <v>14.791083881682074</v>
      </c>
      <c r="I24" s="92">
        <v>15.848931924611144</v>
      </c>
      <c r="J24" s="92">
        <v>33.884415613920289</v>
      </c>
      <c r="K24" s="92">
        <v>22.387211385683386</v>
      </c>
      <c r="L24" s="92">
        <v>14.454397707459282</v>
      </c>
      <c r="M24" s="92">
        <v>33.884415613920289</v>
      </c>
      <c r="N24" s="93">
        <v>38.904514499428053</v>
      </c>
      <c r="O24" s="91">
        <f t="shared" si="2"/>
        <v>69.183097091893657</v>
      </c>
      <c r="P24" s="93">
        <f t="shared" si="3"/>
        <v>14.454397707459282</v>
      </c>
      <c r="Q24" s="176">
        <f>(mm!C24*H!C24+mm!D24*H!D24+mm!E24*H!E24+mm!F24*H!F24+mm!G24*H!G24+mm!H24*H!H24+mm!I24*H!I24+mm!J24*H!J24+mm!K24*H!K24+mm!L24*H!L24+mm!M24*H!M24+mm!N24*H!N24)/mm!O24</f>
        <v>31.228717258609784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42.476552042167313</v>
      </c>
      <c r="D25" s="92">
        <v>23.366854674098711</v>
      </c>
      <c r="E25" s="142">
        <v>36.412023411760281</v>
      </c>
      <c r="F25" s="142">
        <v>50.428370780379829</v>
      </c>
      <c r="G25" s="142">
        <v>35.965482252844559</v>
      </c>
      <c r="H25" s="142">
        <v>15.321536269745621</v>
      </c>
      <c r="I25" s="142">
        <v>39.12112549325424</v>
      </c>
      <c r="J25" s="142">
        <v>25.54982997101953</v>
      </c>
      <c r="K25" s="142">
        <v>18.306708596226649</v>
      </c>
      <c r="L25" s="142">
        <v>11.978177410862244</v>
      </c>
      <c r="M25" s="142">
        <v>8.4974399049183376</v>
      </c>
      <c r="N25" s="143">
        <v>21.744230204382241</v>
      </c>
      <c r="O25" s="141">
        <f t="shared" si="2"/>
        <v>50.428370780379829</v>
      </c>
      <c r="P25" s="143">
        <f t="shared" si="3"/>
        <v>8.4974399049183376</v>
      </c>
      <c r="Q25" s="183">
        <f>(mm!C25*H!C25+mm!E25*H!E25+mm!F25*H!F25+mm!G25*H!G25+mm!H25*H!H25+mm!I25*H!I25+mm!J25*H!J25+mm!K25*H!K25+mm!L25*H!L25+mm!M25*H!M25+mm!N25*H!N25)/(mm!O25-mm!D25)</f>
        <v>27.231153009477666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25.098631651798673</v>
      </c>
      <c r="D26" s="149">
        <v>33.732350122582545</v>
      </c>
      <c r="E26" s="149">
        <v>25.019383640667062</v>
      </c>
      <c r="F26" s="149">
        <v>24.15233907145959</v>
      </c>
      <c r="G26" s="149">
        <v>54.73621226958376</v>
      </c>
      <c r="H26" s="149">
        <v>19.382972090866893</v>
      </c>
      <c r="I26" s="149">
        <v>38.706045234119181</v>
      </c>
      <c r="J26" s="149">
        <v>34.718041976758542</v>
      </c>
      <c r="K26" s="149">
        <v>37.955644429224868</v>
      </c>
      <c r="L26" s="149">
        <v>35.342469977243859</v>
      </c>
      <c r="M26" s="149">
        <v>29.387737174698344</v>
      </c>
      <c r="N26" s="150">
        <v>25.724393574048523</v>
      </c>
      <c r="O26" s="94">
        <f t="shared" si="2"/>
        <v>54.73621226958376</v>
      </c>
      <c r="P26" s="150">
        <f t="shared" si="3"/>
        <v>19.382972090866893</v>
      </c>
      <c r="Q26" s="175">
        <f>(mm!C26*H!C26+mm!D26*H!D26+mm!E26*H!E26+mm!F26*H!F26+mm!G26*H!G26+mm!H26*H!H26+mm!I26*H!I26+mm!J26*H!J26+mm!K26*H!K26+mm!L26*H!L26+mm!M26*H!M26+mm!N26*H!N26)/mm!O26</f>
        <v>32.283692213283871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28.842124008411215</v>
      </c>
      <c r="D27" s="92">
        <v>20.877010339136042</v>
      </c>
      <c r="E27" s="92">
        <v>18.560077928204951</v>
      </c>
      <c r="F27" s="92">
        <v>26.200113723564499</v>
      </c>
      <c r="G27" s="92">
        <v>34.013377744222936</v>
      </c>
      <c r="H27" s="92">
        <v>22.738710665906193</v>
      </c>
      <c r="I27" s="92">
        <v>23.858581133892738</v>
      </c>
      <c r="J27" s="92">
        <v>31.051861882188941</v>
      </c>
      <c r="K27" s="92">
        <v>36.531387706460961</v>
      </c>
      <c r="L27" s="92">
        <v>41.403447983988059</v>
      </c>
      <c r="M27" s="92">
        <v>47.196519848199074</v>
      </c>
      <c r="N27" s="93">
        <v>19.271579951844156</v>
      </c>
      <c r="O27" s="91">
        <f t="shared" si="2"/>
        <v>47.196519848199074</v>
      </c>
      <c r="P27" s="93">
        <f t="shared" si="3"/>
        <v>18.560077928204951</v>
      </c>
      <c r="Q27" s="176">
        <f>(mm!C27*H!C27+mm!D27*H!D27+mm!E27*H!E27+mm!F27*H!F27+mm!G27*H!G27+mm!H27*H!H27+mm!I27*H!I27+mm!J27*H!J27+mm!K27*H!K27+mm!L27*H!L27+mm!M27*H!M27+mm!N27*H!N27)/mm!O27</f>
        <v>30.130883829852703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25.403304297954438</v>
      </c>
      <c r="D28" s="92">
        <v>62.927197980918478</v>
      </c>
      <c r="E28" s="92">
        <v>17.86687334548494</v>
      </c>
      <c r="F28" s="92">
        <v>17.541382266125048</v>
      </c>
      <c r="G28" s="92">
        <v>27.856352550796071</v>
      </c>
      <c r="H28" s="92">
        <v>14.667498116524133</v>
      </c>
      <c r="I28" s="92">
        <v>16.473148728678247</v>
      </c>
      <c r="J28" s="92">
        <v>31.736857495176732</v>
      </c>
      <c r="K28" s="92">
        <v>29.06611921251697</v>
      </c>
      <c r="L28" s="92">
        <v>31.866424501055846</v>
      </c>
      <c r="M28" s="92">
        <v>37.019773115485933</v>
      </c>
      <c r="N28" s="93">
        <v>20.074506620547048</v>
      </c>
      <c r="O28" s="91">
        <f t="shared" si="2"/>
        <v>62.927197980918478</v>
      </c>
      <c r="P28" s="93">
        <f t="shared" si="3"/>
        <v>14.667498116524133</v>
      </c>
      <c r="Q28" s="176">
        <f>(mm!C28*H!C28+mm!D28*H!D28+mm!E28*H!E28+mm!F28*H!F28+mm!G28*H!G28+mm!H28*H!H28+mm!I28*H!I28+mm!J28*H!J28+mm!K28*H!K28+mm!L28*H!L28+mm!M28*H!M28+mm!N28*H!N28)/mm!O28</f>
        <v>25.529415918314065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12.528813924113033</v>
      </c>
      <c r="D29" s="92">
        <v>29.506766921220287</v>
      </c>
      <c r="E29" s="92">
        <v>33.738860836586973</v>
      </c>
      <c r="F29" s="92">
        <v>14.133118526452019</v>
      </c>
      <c r="G29" s="92">
        <v>18.900514666464783</v>
      </c>
      <c r="H29" s="92">
        <v>21.658583394703317</v>
      </c>
      <c r="I29" s="92">
        <v>27.23063151518603</v>
      </c>
      <c r="J29" s="92">
        <v>41.592981615609823</v>
      </c>
      <c r="K29" s="92">
        <v>51.216322316146737</v>
      </c>
      <c r="L29" s="92">
        <v>57.178401225678989</v>
      </c>
      <c r="M29" s="92">
        <v>31.276879577530842</v>
      </c>
      <c r="N29" s="93">
        <v>9.9069916270535039</v>
      </c>
      <c r="O29" s="91">
        <f t="shared" si="2"/>
        <v>57.178401225678989</v>
      </c>
      <c r="P29" s="93">
        <f t="shared" si="3"/>
        <v>9.9069916270535039</v>
      </c>
      <c r="Q29" s="176">
        <f>(mm!C29*H!C29+mm!D29*H!D29+mm!E29*H!E29+mm!F29*H!F29+mm!G29*H!G29+mm!H29*H!H29+mm!I29*H!I29+mm!J29*H!J29+mm!K29*H!K29+mm!L29*H!L29+mm!M29*H!M29+mm!N29*H!N29)/mm!O29</f>
        <v>34.308321433230176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38.752762321355171</v>
      </c>
      <c r="D30" s="92">
        <v>31.480188104836731</v>
      </c>
      <c r="E30" s="92">
        <v>44.583821932247218</v>
      </c>
      <c r="F30" s="92">
        <v>27.497319897251945</v>
      </c>
      <c r="G30" s="92">
        <v>54.914362825377047</v>
      </c>
      <c r="H30" s="92">
        <v>52.685765721770295</v>
      </c>
      <c r="I30" s="92">
        <v>45.629386247845687</v>
      </c>
      <c r="J30" s="92">
        <v>39.098379441892845</v>
      </c>
      <c r="K30" s="92">
        <v>26.309373103898761</v>
      </c>
      <c r="L30" s="92">
        <v>34.657405882651688</v>
      </c>
      <c r="M30" s="92">
        <v>23.227053082506838</v>
      </c>
      <c r="N30" s="93">
        <v>16.582934058484089</v>
      </c>
      <c r="O30" s="91">
        <f t="shared" si="2"/>
        <v>54.914362825377047</v>
      </c>
      <c r="P30" s="93">
        <f t="shared" si="3"/>
        <v>16.582934058484089</v>
      </c>
      <c r="Q30" s="176">
        <f>(mm!C30*H!C30+mm!D30*H!D30+mm!E30*H!E30+mm!F30*H!F30+mm!G30*H!G30+mm!H30*H!H30+mm!I30*H!I30+mm!J30*H!J30+mm!K30*H!K30+mm!L30*H!L30+mm!M30*H!M30+mm!N30*H!N30)/mm!O30</f>
        <v>38.634295005351426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20.599280014748992</v>
      </c>
      <c r="D31" s="92">
        <v>28.474734441497272</v>
      </c>
      <c r="E31" s="92">
        <v>35.974832300236137</v>
      </c>
      <c r="F31" s="92">
        <v>17.081597834114369</v>
      </c>
      <c r="G31" s="92">
        <v>26.38659783563514</v>
      </c>
      <c r="H31" s="92">
        <v>21.247220308605442</v>
      </c>
      <c r="I31" s="92">
        <v>21.423463235396795</v>
      </c>
      <c r="J31" s="92">
        <v>23.219405675438637</v>
      </c>
      <c r="K31" s="92">
        <v>7.891237121309727</v>
      </c>
      <c r="L31" s="92">
        <v>7.891237121309727</v>
      </c>
      <c r="M31" s="92">
        <v>5.1251812575550009</v>
      </c>
      <c r="N31" s="93">
        <v>7.7745162681475417</v>
      </c>
      <c r="O31" s="91">
        <f t="shared" si="2"/>
        <v>35.974832300236137</v>
      </c>
      <c r="P31" s="93">
        <f t="shared" si="3"/>
        <v>5.1251812575550009</v>
      </c>
      <c r="Q31" s="176">
        <f>(mm!C31*H!C31+mm!D31*H!D31+mm!E31*H!E31+mm!F31*H!F31+mm!G31*H!G31+mm!H31*H!H31+mm!I31*H!I31+mm!J31*H!J31+mm!K31*H!K31+mm!L31*H!L31+mm!M31*H!M31+mm!N31*H!N31)/mm!O31</f>
        <v>20.907958938347328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29.311115819693821</v>
      </c>
      <c r="D32" s="92">
        <v>27.948363649209465</v>
      </c>
      <c r="E32" s="92">
        <v>34.483165843568209</v>
      </c>
      <c r="F32" s="92">
        <v>52.453483631618994</v>
      </c>
      <c r="G32" s="92">
        <v>37.913812368044894</v>
      </c>
      <c r="H32" s="92">
        <v>62.293708573801808</v>
      </c>
      <c r="I32" s="92">
        <v>53.79989822054609</v>
      </c>
      <c r="J32" s="92">
        <v>36.697364321957842</v>
      </c>
      <c r="K32" s="92">
        <v>24.631959063265978</v>
      </c>
      <c r="L32" s="92">
        <v>20.870688978051405</v>
      </c>
      <c r="M32" s="92">
        <v>22.712465029606911</v>
      </c>
      <c r="N32" s="93">
        <v>16.920234229321675</v>
      </c>
      <c r="O32" s="91">
        <f t="shared" si="2"/>
        <v>62.293708573801808</v>
      </c>
      <c r="P32" s="93">
        <f t="shared" si="3"/>
        <v>16.920234229321675</v>
      </c>
      <c r="Q32" s="176">
        <f>(mm!C32*H!C32+mm!D32*H!D32+mm!E32*H!E32+mm!F32*H!F32+mm!G32*H!G32+mm!H32*H!H32+mm!I32*H!I32+mm!J32*H!J32+mm!K32*H!K32+mm!L32*H!L32+mm!M32*H!M32+mm!N32*H!N32)/mm!O32</f>
        <v>39.070703483882532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34.026592611857986</v>
      </c>
      <c r="D33" s="92">
        <v>29.420523970783581</v>
      </c>
      <c r="E33" s="92">
        <v>37.96211945999692</v>
      </c>
      <c r="F33" s="92">
        <v>25.044623675445411</v>
      </c>
      <c r="G33" s="92">
        <v>27.362322789381917</v>
      </c>
      <c r="H33" s="92">
        <v>26.698883546462465</v>
      </c>
      <c r="I33" s="92">
        <v>43.401379328369174</v>
      </c>
      <c r="J33" s="92">
        <v>31.18424385983133</v>
      </c>
      <c r="K33" s="92">
        <v>22.540391811420474</v>
      </c>
      <c r="L33" s="92">
        <v>14.250281142419778</v>
      </c>
      <c r="M33" s="92">
        <v>25.495916729089522</v>
      </c>
      <c r="N33" s="93">
        <v>14.982906788723334</v>
      </c>
      <c r="O33" s="91">
        <f t="shared" si="2"/>
        <v>43.401379328369174</v>
      </c>
      <c r="P33" s="93">
        <f t="shared" si="3"/>
        <v>14.250281142419778</v>
      </c>
      <c r="Q33" s="176">
        <f>(mm!C33*H!C33+mm!D33*H!D33+mm!E33*H!E33+mm!F33*H!F33+mm!G33*H!G33+mm!H33*H!H33+mm!I33*H!I33+mm!J33*H!J33+mm!K33*H!K33+mm!L33*H!L33+mm!M33*H!M33+mm!N33*H!N33)/mm!O33</f>
        <v>29.06172587983048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77.91865356249545</v>
      </c>
      <c r="D34" s="92">
        <v>16.248707993780783</v>
      </c>
      <c r="E34" s="92">
        <v>32.632430642688554</v>
      </c>
      <c r="F34" s="92">
        <v>22.034997047790601</v>
      </c>
      <c r="G34" s="92">
        <v>45.259961985565823</v>
      </c>
      <c r="H34" s="92">
        <v>21.057783697815537</v>
      </c>
      <c r="I34" s="92">
        <v>51.022796910466404</v>
      </c>
      <c r="J34" s="92">
        <v>42.231220866901076</v>
      </c>
      <c r="K34" s="92">
        <v>48.059647248439539</v>
      </c>
      <c r="L34" s="92">
        <v>42.715921712105455</v>
      </c>
      <c r="M34" s="92">
        <v>33.137188143975251</v>
      </c>
      <c r="N34" s="93">
        <v>20.278436428566597</v>
      </c>
      <c r="O34" s="91">
        <f t="shared" si="2"/>
        <v>77.91865356249545</v>
      </c>
      <c r="P34" s="93">
        <f t="shared" si="3"/>
        <v>16.248707993780783</v>
      </c>
      <c r="Q34" s="176">
        <f>(mm!C34*H!C34+mm!D34*H!D34+mm!E34*H!E34+mm!F34*H!F34+mm!G34*H!G34+mm!H34*H!H34+mm!I34*H!I34+mm!J34*H!J34+mm!K34*H!K34+mm!L34*H!L34+mm!M34*H!M34+mm!N34*H!N34)/mm!O34</f>
        <v>35.231020082726083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51.958153734794259</v>
      </c>
      <c r="D35" s="92">
        <v>46.307819849429883</v>
      </c>
      <c r="E35" s="92">
        <v>23.610776926134619</v>
      </c>
      <c r="F35" s="92">
        <v>12.640095217418189</v>
      </c>
      <c r="G35" s="92">
        <v>8.0589470916680046</v>
      </c>
      <c r="H35" s="92">
        <v>7.8429704406549146</v>
      </c>
      <c r="I35" s="92">
        <v>2.731248909362995</v>
      </c>
      <c r="J35" s="92">
        <v>4.2717789575599054</v>
      </c>
      <c r="K35" s="92"/>
      <c r="L35" s="92"/>
      <c r="M35" s="92"/>
      <c r="N35" s="93"/>
      <c r="O35" s="91">
        <f t="shared" si="2"/>
        <v>51.958153734794259</v>
      </c>
      <c r="P35" s="93">
        <f t="shared" si="3"/>
        <v>2.731248909362995</v>
      </c>
      <c r="Q35" s="179">
        <f>(mm!C35*H!C35+mm!D35*H!D35+mm!E35*H!E35+mm!F35*H!F35+mm!G35*H!G35+mm!H35*H!H35+mm!I35*H!I35+mm!J35*H!J35+mm!K35*H!K35+mm!L35*H!L35+mm!M35*H!M35+mm!N35*H!N35)/mm!O35</f>
        <v>17.349154176952055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65.87710403131257</v>
      </c>
      <c r="D36" s="92">
        <v>26.625624691269316</v>
      </c>
      <c r="E36" s="92">
        <v>42.453006901320322</v>
      </c>
      <c r="F36" s="92">
        <v>31.114565716395784</v>
      </c>
      <c r="G36" s="92">
        <v>57.792265011635209</v>
      </c>
      <c r="H36" s="92">
        <v>11.630568816335749</v>
      </c>
      <c r="I36" s="92">
        <v>27.039388164399455</v>
      </c>
      <c r="J36" s="92">
        <v>43.995907583094713</v>
      </c>
      <c r="K36" s="92">
        <v>38.643432711237836</v>
      </c>
      <c r="L36" s="92">
        <v>30.260805423622315</v>
      </c>
      <c r="M36" s="92">
        <v>15.943204622700714</v>
      </c>
      <c r="N36" s="93">
        <v>14.210142741478458</v>
      </c>
      <c r="O36" s="91">
        <f t="shared" si="2"/>
        <v>65.87710403131257</v>
      </c>
      <c r="P36" s="93">
        <f t="shared" si="3"/>
        <v>11.630568816335749</v>
      </c>
      <c r="Q36" s="176">
        <f>(mm!C36*H!C36+mm!D36*H!D36+mm!E36*H!E36+mm!F36*H!F36+mm!G36*H!G36+mm!H36*H!H36+mm!I36*H!I36+mm!J36*H!J36+mm!K36*H!K36+mm!L36*H!L36+mm!M36*H!M36+mm!N36*H!N36)/mm!O36</f>
        <v>32.600761228185135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26.43442357605818</v>
      </c>
      <c r="D37" s="92">
        <v>30.385965497307424</v>
      </c>
      <c r="E37" s="92">
        <v>22.586006863900181</v>
      </c>
      <c r="F37" s="92">
        <v>20.439959300496206</v>
      </c>
      <c r="G37" s="92">
        <v>59.193644877606403</v>
      </c>
      <c r="H37" s="92">
        <v>12.333940065118234</v>
      </c>
      <c r="I37" s="92">
        <v>24.974868799664552</v>
      </c>
      <c r="J37" s="92">
        <v>27.224484938688565</v>
      </c>
      <c r="K37" s="92">
        <v>26.333240511326427</v>
      </c>
      <c r="L37" s="92">
        <v>33.824790928320233</v>
      </c>
      <c r="M37" s="92">
        <v>19.605699810116111</v>
      </c>
      <c r="N37" s="93">
        <v>3.0902954325135927</v>
      </c>
      <c r="O37" s="91">
        <f t="shared" si="2"/>
        <v>59.193644877606403</v>
      </c>
      <c r="P37" s="93">
        <f t="shared" si="3"/>
        <v>3.0902954325135927</v>
      </c>
      <c r="Q37" s="176">
        <f>(mm!C37*H!C37+mm!D37*H!D37+mm!E37*H!E37+mm!F37*H!F37+mm!G37*H!G37+mm!H37*H!H37+mm!I37*H!I37+mm!J37*H!J37+mm!K37*H!K37+mm!L37*H!L37+mm!M37*H!M37+mm!N37*H!N37)/mm!O37</f>
        <v>26.157343250433559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27.62198154344749</v>
      </c>
      <c r="D38" s="92">
        <v>15.928664027514131</v>
      </c>
      <c r="E38" s="92">
        <v>19.809152302837401</v>
      </c>
      <c r="F38" s="92">
        <v>19.360193007344169</v>
      </c>
      <c r="G38" s="92">
        <v>31.290494418271404</v>
      </c>
      <c r="H38" s="92">
        <v>7.834576869639502</v>
      </c>
      <c r="I38" s="92">
        <v>13.053065645536286</v>
      </c>
      <c r="J38" s="92">
        <v>13.578710848049981</v>
      </c>
      <c r="K38" s="92">
        <v>44.213484627806672</v>
      </c>
      <c r="L38" s="92">
        <v>24.309122613662403</v>
      </c>
      <c r="M38" s="92">
        <v>50.267110380983816</v>
      </c>
      <c r="N38" s="93">
        <v>21.921699371798493</v>
      </c>
      <c r="O38" s="91">
        <f t="shared" si="2"/>
        <v>50.267110380983816</v>
      </c>
      <c r="P38" s="93">
        <f t="shared" si="3"/>
        <v>7.834576869639502</v>
      </c>
      <c r="Q38" s="176">
        <f>(mm!C38*H!C38+mm!D38*H!D38+mm!E38*H!E38+mm!F38*H!F38+mm!G38*H!G38+mm!H38*H!H38+mm!I38*H!I38+mm!J38*H!J38+mm!K38*H!K38+mm!L38*H!L38+mm!M38*H!M38+mm!N38*H!N38)/mm!O38</f>
        <v>20.610354316380036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43.844204014435441</v>
      </c>
      <c r="D39" s="142">
        <v>16.820542755996556</v>
      </c>
      <c r="E39" s="142">
        <v>27.710384637083738</v>
      </c>
      <c r="F39" s="142">
        <v>26.006548748885223</v>
      </c>
      <c r="G39" s="142">
        <v>57.199941830443493</v>
      </c>
      <c r="H39" s="142">
        <v>28.454343378295178</v>
      </c>
      <c r="I39" s="142">
        <v>23.629927244030821</v>
      </c>
      <c r="J39" s="142">
        <v>28.323646042348162</v>
      </c>
      <c r="K39" s="142">
        <v>40.03652950427692</v>
      </c>
      <c r="L39" s="142">
        <v>30.607315583523629</v>
      </c>
      <c r="M39" s="142">
        <v>15.359666814139089</v>
      </c>
      <c r="N39" s="143">
        <v>22.614064161712513</v>
      </c>
      <c r="O39" s="122">
        <f t="shared" si="2"/>
        <v>57.199941830443493</v>
      </c>
      <c r="P39" s="124">
        <f t="shared" si="3"/>
        <v>15.359666814139089</v>
      </c>
      <c r="Q39" s="183">
        <f>(mm!C39*H!C39+mm!D39*H!D39+mm!E39*H!E39+mm!F39*H!F39+mm!G39*H!G39+mm!H39*H!H39+mm!I39*H!I39+mm!J39*H!J39+mm!K39*H!K39+mm!L39*H!L39+mm!M39*H!M39+mm!N39*H!N39)/mm!O39</f>
        <v>28.335971298757595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27.542287033381701</v>
      </c>
      <c r="D41" s="134">
        <v>12.589254117941662</v>
      </c>
      <c r="E41" s="134">
        <v>14.125375446227558</v>
      </c>
      <c r="F41" s="134">
        <v>22.908676527677759</v>
      </c>
      <c r="G41" s="134">
        <v>35.481338923357541</v>
      </c>
      <c r="H41" s="134">
        <v>41.686938347033561</v>
      </c>
      <c r="I41" s="134">
        <v>26.302679918953825</v>
      </c>
      <c r="J41" s="134">
        <v>19.952623149688797</v>
      </c>
      <c r="K41" s="134">
        <v>25.118864315095834</v>
      </c>
      <c r="L41" s="134">
        <v>7.9432823472428247</v>
      </c>
      <c r="M41" s="134">
        <v>15.848931924611144</v>
      </c>
      <c r="N41" s="135">
        <v>0.25118864315095818</v>
      </c>
      <c r="O41" s="133">
        <f t="shared" ref="O41:O56" si="4">MAX(C41:N41)</f>
        <v>41.686938347033561</v>
      </c>
      <c r="P41" s="135">
        <f t="shared" ref="P41:P56" si="5">MIN(C41:N41)</f>
        <v>0.25118864315095818</v>
      </c>
      <c r="Q41" s="182">
        <f>(mm!C41*H!C41+mm!D41*H!D41+mm!E41*H!E41+mm!F41*H!F41+mm!G41*H!G41+mm!H41*H!H41+mm!I41*H!I41+mm!J41*H!J41+mm!K41*H!K41+mm!L41*H!L41+mm!M41*H!M41+mm!N41*H!N41)/mm!O41</f>
        <v>21.835334826214474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1.9579386557809437</v>
      </c>
      <c r="D42" s="92">
        <v>10.653236050392067</v>
      </c>
      <c r="E42" s="92">
        <v>5.1260216940038106</v>
      </c>
      <c r="F42" s="92">
        <v>6.3524955402412502</v>
      </c>
      <c r="G42" s="92">
        <v>8.1698682670747296</v>
      </c>
      <c r="H42" s="92">
        <v>12.09084158517015</v>
      </c>
      <c r="I42" s="92">
        <v>8.4870532961953113</v>
      </c>
      <c r="J42" s="101">
        <v>4.9773708497893612</v>
      </c>
      <c r="K42" s="92">
        <v>19.555856281930357</v>
      </c>
      <c r="L42" s="92">
        <v>24.341054095883287</v>
      </c>
      <c r="M42" s="92">
        <v>36.1971820351242</v>
      </c>
      <c r="N42" s="93">
        <v>10.345829094363078</v>
      </c>
      <c r="O42" s="91">
        <f t="shared" si="4"/>
        <v>36.1971820351242</v>
      </c>
      <c r="P42" s="93">
        <f t="shared" si="5"/>
        <v>1.9579386557809437</v>
      </c>
      <c r="Q42" s="176">
        <f>(mm!C42*H!C42+mm!D42*H!D42+mm!E42*H!E42+mm!F42*H!F42+mm!G42*H!G42+mm!H42*H!H42+mm!I42*H!I42+mm!J42*H!J42+mm!K42*H!K42+mm!L42*H!L42+mm!M42*H!M42+mm!N42*H!N42)/mm!O42</f>
        <v>12.438338994045997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19.387224669603523</v>
      </c>
      <c r="D43" s="92">
        <v>19.309285714285714</v>
      </c>
      <c r="E43" s="92">
        <v>10.639549795361527</v>
      </c>
      <c r="F43" s="92">
        <v>7.3525789473684213</v>
      </c>
      <c r="G43" s="92">
        <v>15.156451612903226</v>
      </c>
      <c r="H43" s="92">
        <v>15.323795620437958</v>
      </c>
      <c r="I43" s="92">
        <v>11.455895196506551</v>
      </c>
      <c r="J43" s="92">
        <v>19.207142857142859</v>
      </c>
      <c r="K43" s="92">
        <v>17.172067039106146</v>
      </c>
      <c r="L43" s="92">
        <v>38.949593495934963</v>
      </c>
      <c r="M43" s="92">
        <v>24.563636363636363</v>
      </c>
      <c r="N43" s="93">
        <v>25.66299212598425</v>
      </c>
      <c r="O43" s="91">
        <f t="shared" si="4"/>
        <v>38.949593495934963</v>
      </c>
      <c r="P43" s="93">
        <f t="shared" si="5"/>
        <v>7.3525789473684213</v>
      </c>
      <c r="Q43" s="176">
        <f>(mm!C43*H!C43+mm!D43*H!D43+mm!E43*H!E43+mm!F43*H!F43+mm!G43*H!G43+mm!H43*H!H43+mm!I43*H!I43+mm!J43*H!J43+mm!K43*H!K43+mm!L43*H!L43+mm!M43*H!M43+mm!N43*H!N43)/mm!O43</f>
        <v>15.941778862922918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23.442288153199236</v>
      </c>
      <c r="D44" s="92">
        <v>9.5499258602143726</v>
      </c>
      <c r="E44" s="92">
        <v>15.135612484362072</v>
      </c>
      <c r="F44" s="92">
        <v>28.183829312644562</v>
      </c>
      <c r="G44" s="92">
        <v>40.738027780411315</v>
      </c>
      <c r="H44" s="92">
        <v>18.620871366628663</v>
      </c>
      <c r="I44" s="92">
        <v>20.892961308540418</v>
      </c>
      <c r="J44" s="92">
        <v>30.902954325135934</v>
      </c>
      <c r="K44" s="92">
        <v>37.153522909717289</v>
      </c>
      <c r="L44" s="92">
        <v>41.686938347033561</v>
      </c>
      <c r="M44" s="92">
        <v>51.28613839913649</v>
      </c>
      <c r="N44" s="93">
        <v>26.302679918953825</v>
      </c>
      <c r="O44" s="91">
        <f t="shared" si="4"/>
        <v>51.28613839913649</v>
      </c>
      <c r="P44" s="93">
        <f t="shared" si="5"/>
        <v>9.5499258602143726</v>
      </c>
      <c r="Q44" s="176">
        <f>(mm!C44*H!C44+mm!D44*H!D44+mm!E44*H!E44+mm!F44*H!F44+mm!G44*H!G44+mm!H44*H!H44+mm!I44*H!I44+mm!J44*H!J44+mm!K44*H!K44+mm!L44*H!L44+mm!M44*H!M44+mm!N44*H!N44)/mm!O44</f>
        <v>24.622904904906527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14.125375446227558</v>
      </c>
      <c r="D45" s="92">
        <v>8.7096358995608174</v>
      </c>
      <c r="E45" s="92">
        <v>23.988329190194907</v>
      </c>
      <c r="F45" s="92">
        <v>30.199517204020204</v>
      </c>
      <c r="G45" s="92">
        <v>39.810717055349699</v>
      </c>
      <c r="H45" s="184">
        <v>5.2480746024977236</v>
      </c>
      <c r="I45" s="184">
        <v>19.054607179632484</v>
      </c>
      <c r="J45" s="92">
        <v>9.1201083935590983</v>
      </c>
      <c r="K45" s="92">
        <v>43.651583224016569</v>
      </c>
      <c r="L45" s="92">
        <v>19.952623149688797</v>
      </c>
      <c r="M45" s="92">
        <v>42.657951880159267</v>
      </c>
      <c r="N45" s="93">
        <v>15.488166189124829</v>
      </c>
      <c r="O45" s="91">
        <f t="shared" si="4"/>
        <v>43.651583224016569</v>
      </c>
      <c r="P45" s="93">
        <f t="shared" si="5"/>
        <v>5.2480746024977236</v>
      </c>
      <c r="Q45" s="186">
        <f>(mm!C45*H!C45+mm!D45*H!D45+mm!E45*H!E45+mm!F45*H!F45+mm!G45*H!G45+mm!H45*H!H45+mm!I45*H!I45+mm!J45*H!J45+mm!K45*H!K45+mm!L45*H!L45+mm!M45*H!M45+mm!N45*H!N45)/mm!O45</f>
        <v>21.919910213152569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15.163621728959519</v>
      </c>
      <c r="D46" s="142">
        <v>3.9693808628087663</v>
      </c>
      <c r="E46" s="142">
        <v>3.3466777519477624</v>
      </c>
      <c r="F46" s="142">
        <v>7.9728641955020834</v>
      </c>
      <c r="G46" s="142">
        <v>14.017230643557401</v>
      </c>
      <c r="H46" s="142">
        <v>4.1470746400495395</v>
      </c>
      <c r="I46" s="142">
        <v>14.625772696236753</v>
      </c>
      <c r="J46" s="142">
        <v>15.44711847777223</v>
      </c>
      <c r="K46" s="142">
        <v>28.479059096148202</v>
      </c>
      <c r="L46" s="142">
        <v>45.486276483135093</v>
      </c>
      <c r="M46" s="142">
        <v>31.995661327208232</v>
      </c>
      <c r="N46" s="143">
        <v>21.486434893472506</v>
      </c>
      <c r="O46" s="141">
        <f t="shared" si="4"/>
        <v>45.486276483135093</v>
      </c>
      <c r="P46" s="143">
        <f t="shared" si="5"/>
        <v>3.3466777519477624</v>
      </c>
      <c r="Q46" s="183">
        <f>(mm!C46*H!C46+mm!D46*H!D46+mm!E46*H!E46+mm!F46*H!F46+mm!G46*H!G46+mm!H46*H!H46+mm!I46*H!I46+mm!J46*H!J46+mm!K46*H!K46+mm!L46*H!L46+mm!M46*H!M46+mm!N46*H!N46)/mm!O46</f>
        <v>11.932364256684005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38.904514499428053</v>
      </c>
      <c r="D47" s="149">
        <v>30.902954325135934</v>
      </c>
      <c r="E47" s="149">
        <v>8.1283051616409985</v>
      </c>
      <c r="F47" s="149">
        <v>10.715193052376073</v>
      </c>
      <c r="G47" s="149">
        <v>38.018939632056139</v>
      </c>
      <c r="H47" s="149">
        <v>25.703957827688658</v>
      </c>
      <c r="I47" s="149">
        <v>26.915348039269148</v>
      </c>
      <c r="J47" s="149">
        <v>28.183829312644562</v>
      </c>
      <c r="K47" s="149">
        <v>29.512092266663849</v>
      </c>
      <c r="L47" s="149">
        <v>26.915348039269148</v>
      </c>
      <c r="M47" s="149">
        <v>26.915348039269148</v>
      </c>
      <c r="N47" s="150">
        <v>19.952623149688797</v>
      </c>
      <c r="O47" s="94">
        <f t="shared" si="4"/>
        <v>38.904514499428053</v>
      </c>
      <c r="P47" s="150">
        <f t="shared" si="5"/>
        <v>8.1283051616409985</v>
      </c>
      <c r="Q47" s="175">
        <f>(mm!C47*H!C47+mm!D47*H!D47+mm!E47*H!E47+mm!F47*H!F47+mm!G47*H!G47+mm!H47*H!H47+mm!I47*H!I47+mm!J47*H!J47+mm!K47*H!K47+mm!L47*H!L47+mm!M47*H!M47+mm!N47*H!N47)/mm!O47</f>
        <v>19.153508925741953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32.54675591620056</v>
      </c>
      <c r="D48" s="92">
        <v>28.406310926030319</v>
      </c>
      <c r="E48" s="92">
        <v>15.553761217812294</v>
      </c>
      <c r="F48" s="92">
        <v>8.243560501165053</v>
      </c>
      <c r="G48" s="92">
        <v>29.71626852994196</v>
      </c>
      <c r="H48" s="92">
        <v>12.659311292250266</v>
      </c>
      <c r="I48" s="92">
        <v>28.231354334082283</v>
      </c>
      <c r="J48" s="92">
        <v>30.250845749485283</v>
      </c>
      <c r="K48" s="92">
        <v>32.101557811401761</v>
      </c>
      <c r="L48" s="92">
        <v>32.012090013445736</v>
      </c>
      <c r="M48" s="92">
        <v>18.63431593508697</v>
      </c>
      <c r="N48" s="93">
        <v>16.992113924351418</v>
      </c>
      <c r="O48" s="91">
        <f t="shared" si="4"/>
        <v>32.54675591620056</v>
      </c>
      <c r="P48" s="93">
        <f t="shared" si="5"/>
        <v>8.243560501165053</v>
      </c>
      <c r="Q48" s="182">
        <f>(mm!C48*H!C48+mm!D48*H!D48+mm!E48*H!E48+mm!F48*H!F48+mm!G48*H!G48+mm!H48*H!H48+mm!I48*H!I48+mm!J48*H!J48+mm!K48*H!K48+mm!L48*H!L48+mm!M48*H!M48+mm!N48*H!N48)/mm!O48</f>
        <v>21.866994422714232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40.537531424190732</v>
      </c>
      <c r="D49" s="92">
        <v>26.833029533067872</v>
      </c>
      <c r="E49" s="92">
        <v>10.136155977064666</v>
      </c>
      <c r="F49" s="92">
        <v>11.900253641874084</v>
      </c>
      <c r="G49" s="92">
        <v>33.204422307847743</v>
      </c>
      <c r="H49" s="92">
        <v>14.993304780105118</v>
      </c>
      <c r="I49" s="101">
        <v>40.738027780411315</v>
      </c>
      <c r="J49" s="92"/>
      <c r="K49" s="101">
        <v>23.614894598989409</v>
      </c>
      <c r="L49" s="92">
        <v>27.052685368991227</v>
      </c>
      <c r="M49" s="92">
        <v>25.184787208476273</v>
      </c>
      <c r="N49" s="93">
        <v>14.721913861997049</v>
      </c>
      <c r="O49" s="91">
        <f t="shared" si="4"/>
        <v>40.738027780411315</v>
      </c>
      <c r="P49" s="93">
        <f t="shared" si="5"/>
        <v>10.136155977064666</v>
      </c>
      <c r="Q49" s="176">
        <f>(mm!C49*H!C49+mm!D49*H!D49+mm!E49*H!E49+mm!F49*H!F49+mm!G49*H!G49+mm!H49*H!H49+mm!I49*H!I49+mm!J49*H!J49+mm!K49*H!K49+mm!L49*H!L49+mm!M49*H!M49+mm!N49*H!N49)/mm!O49</f>
        <v>19.724389745252285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10.202804510728177</v>
      </c>
      <c r="D50" s="92">
        <v>34.162041825925449</v>
      </c>
      <c r="E50" s="92">
        <v>13.296371490821377</v>
      </c>
      <c r="F50" s="92">
        <v>5.3859518521334584</v>
      </c>
      <c r="G50" s="92">
        <v>22.704863397790866</v>
      </c>
      <c r="H50" s="92">
        <v>12.071212451700113</v>
      </c>
      <c r="I50" s="92">
        <v>13.159562393154472</v>
      </c>
      <c r="J50" s="92">
        <v>28.128780326214223</v>
      </c>
      <c r="K50" s="92">
        <v>25.474133476598375</v>
      </c>
      <c r="L50" s="92">
        <v>46.406508834431484</v>
      </c>
      <c r="M50" s="92">
        <v>36.985836963842644</v>
      </c>
      <c r="N50" s="93">
        <v>12.604790772420612</v>
      </c>
      <c r="O50" s="91">
        <f t="shared" si="4"/>
        <v>46.406508834431484</v>
      </c>
      <c r="P50" s="93">
        <f t="shared" si="5"/>
        <v>5.3859518521334584</v>
      </c>
      <c r="Q50" s="176">
        <f>(mm!C50*H!C50+mm!D50*H!D50+mm!E50*H!E50+mm!F50*H!F50+mm!G50*H!G50+mm!H50*H!H50+mm!I50*H!I50+mm!J50*H!J50+mm!K50*H!K50+mm!L50*H!L50+mm!M50*H!M50+mm!N50*H!N50)/mm!O50</f>
        <v>16.407151375309581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8.511380382023761</v>
      </c>
      <c r="D51" s="92">
        <v>30.902954325135934</v>
      </c>
      <c r="E51" s="92">
        <v>8.7096358995608174</v>
      </c>
      <c r="F51" s="92">
        <v>12.022644346174133</v>
      </c>
      <c r="G51" s="92">
        <v>33.884415613920289</v>
      </c>
      <c r="H51" s="92">
        <v>10.715193052376073</v>
      </c>
      <c r="I51" s="92">
        <v>28.183829312644562</v>
      </c>
      <c r="J51" s="92">
        <v>38.018939632056139</v>
      </c>
      <c r="K51" s="92">
        <v>21.877616239495527</v>
      </c>
      <c r="L51" s="92">
        <v>44.668359215096359</v>
      </c>
      <c r="M51" s="92">
        <v>34.67368504525318</v>
      </c>
      <c r="N51" s="93">
        <v>16.218100973589298</v>
      </c>
      <c r="O51" s="91">
        <f t="shared" si="4"/>
        <v>44.668359215096359</v>
      </c>
      <c r="P51" s="93">
        <f t="shared" si="5"/>
        <v>8.511380382023761</v>
      </c>
      <c r="Q51" s="176">
        <f>(mm!C51*H!C51+mm!D51*H!D51+mm!E51*H!E51+mm!F51*H!F51+mm!G51*H!G51+mm!H51*H!H51+mm!I51*H!I51+mm!J51*H!J51+mm!K51*H!K51+mm!L51*H!L51+mm!M51*H!M51+mm!N51*H!N51)/mm!O51</f>
        <v>18.462824356994076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24.547089156850294</v>
      </c>
      <c r="D52" s="92">
        <v>44.668359215096359</v>
      </c>
      <c r="E52" s="92">
        <v>5.0118723362727264</v>
      </c>
      <c r="F52" s="92">
        <v>8.7096358995608174</v>
      </c>
      <c r="G52" s="92">
        <v>38.904514499428053</v>
      </c>
      <c r="H52" s="92">
        <v>32.359365692962818</v>
      </c>
      <c r="I52" s="92">
        <v>25.118864315095834</v>
      </c>
      <c r="J52" s="92">
        <v>24.547089156850294</v>
      </c>
      <c r="K52" s="92">
        <v>17.782794100389236</v>
      </c>
      <c r="L52" s="92">
        <v>25.118864315095834</v>
      </c>
      <c r="M52" s="92">
        <v>18.620871366628663</v>
      </c>
      <c r="N52" s="93">
        <v>20.417379446695282</v>
      </c>
      <c r="O52" s="91">
        <f t="shared" si="4"/>
        <v>44.668359215096359</v>
      </c>
      <c r="P52" s="93">
        <f t="shared" si="5"/>
        <v>5.0118723362727264</v>
      </c>
      <c r="Q52" s="176">
        <f>(mm!C52*H!C52+mm!D52*H!D52+mm!E52*H!E52+mm!F52*H!F52+mm!G52*H!G52+mm!H52*H!H52+mm!I52*H!I52+mm!J52*H!J52+mm!K52*H!K52+mm!L52*H!L52+mm!M52*H!M52+mm!N52*H!N52)/mm!O52</f>
        <v>14.975349999134199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33.494805776010871</v>
      </c>
      <c r="D53" s="92">
        <v>24.09419648143108</v>
      </c>
      <c r="E53" s="92">
        <v>10.982220175517925</v>
      </c>
      <c r="F53" s="92">
        <v>16.454196770477544</v>
      </c>
      <c r="G53" s="92">
        <v>37.949866416697176</v>
      </c>
      <c r="H53" s="155">
        <v>13.345498809670145</v>
      </c>
      <c r="I53" s="92">
        <v>18.82289656112421</v>
      </c>
      <c r="J53" s="92">
        <v>30.453108418659284</v>
      </c>
      <c r="K53" s="92">
        <v>28.438957895162314</v>
      </c>
      <c r="L53" s="92">
        <v>35.237459873206937</v>
      </c>
      <c r="M53" s="92">
        <v>21.350782131010039</v>
      </c>
      <c r="N53" s="93">
        <v>21.847274772406116</v>
      </c>
      <c r="O53" s="91">
        <f t="shared" si="4"/>
        <v>37.949866416697176</v>
      </c>
      <c r="P53" s="93">
        <f t="shared" si="5"/>
        <v>10.982220175517925</v>
      </c>
      <c r="Q53" s="176">
        <f>(mm!C53*H!C53+mm!D53*H!D53+mm!E53*H!E53+mm!F53*H!F53+mm!G53*H!G53+mm!H53*H!H53+mm!I53*H!I53+mm!J53*H!J53+mm!K53*H!K53+mm!L53*H!L53+mm!M53*H!M53+mm!N53*H!N53)/mm!O53</f>
        <v>19.202934047333212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28.840315031266066</v>
      </c>
      <c r="D54" s="92">
        <v>16.218100973589298</v>
      </c>
      <c r="E54" s="92">
        <v>22.908676527677759</v>
      </c>
      <c r="F54" s="92">
        <v>42.657951880159267</v>
      </c>
      <c r="G54" s="92">
        <v>26.302679918953825</v>
      </c>
      <c r="H54" s="92">
        <v>19.498445997580465</v>
      </c>
      <c r="I54" s="92">
        <v>23.988329190194907</v>
      </c>
      <c r="J54" s="92">
        <v>32.359365692962818</v>
      </c>
      <c r="K54" s="92">
        <v>33.113112148259084</v>
      </c>
      <c r="L54" s="92">
        <v>28.840315031266066</v>
      </c>
      <c r="M54" s="92">
        <v>53.703179637025336</v>
      </c>
      <c r="N54" s="93">
        <v>16.218100973589298</v>
      </c>
      <c r="O54" s="91">
        <f t="shared" si="4"/>
        <v>53.703179637025336</v>
      </c>
      <c r="P54" s="93">
        <f t="shared" si="5"/>
        <v>16.218100973589298</v>
      </c>
      <c r="Q54" s="176">
        <f>(mm!C54*H!C54+mm!D54*H!D54+mm!E54*H!E54+mm!F54*H!F54+mm!G54*H!G54+mm!H54*H!H54+mm!I54*H!I54+mm!J54*H!J54+mm!K54*H!K54+mm!L54*H!L54+mm!M54*H!M54+mm!N54*H!N54)/mm!O54</f>
        <v>25.098139079822179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9.3074725401898473</v>
      </c>
      <c r="D55" s="92">
        <v>6.2570933173728154</v>
      </c>
      <c r="E55" s="92">
        <v>9.5721768172219441</v>
      </c>
      <c r="F55" s="92">
        <v>8.9600708441778174</v>
      </c>
      <c r="G55" s="92">
        <v>9.075473211774451</v>
      </c>
      <c r="H55" s="92">
        <v>10.405599449703873</v>
      </c>
      <c r="I55" s="92">
        <v>18.308732911447379</v>
      </c>
      <c r="J55" s="92">
        <v>23.214693122585683</v>
      </c>
      <c r="K55" s="92">
        <v>14.705036316928014</v>
      </c>
      <c r="L55" s="92">
        <v>44.803778088364382</v>
      </c>
      <c r="M55" s="92">
        <v>33.950890541497756</v>
      </c>
      <c r="N55" s="93">
        <v>15.34014578480709</v>
      </c>
      <c r="O55" s="91">
        <f t="shared" si="4"/>
        <v>44.803778088364382</v>
      </c>
      <c r="P55" s="93">
        <f t="shared" si="5"/>
        <v>6.2570933173728154</v>
      </c>
      <c r="Q55" s="176">
        <f>(mm!C55*H!C55+mm!D55*H!D55+mm!E55*H!E55+mm!F55*H!F55+mm!G55*H!G55+mm!H55*H!H55+mm!I55*H!I55+mm!J55*H!J55+mm!K55*H!K55+mm!L55*H!L55+mm!M55*H!M55+mm!N55*H!N55)/mm!O55</f>
        <v>13.800742733011473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3.98107170553497</v>
      </c>
      <c r="D56" s="123">
        <v>3.1622776601683795</v>
      </c>
      <c r="E56" s="123">
        <v>1.5848931924611143</v>
      </c>
      <c r="F56" s="123">
        <v>1.9952623149688791</v>
      </c>
      <c r="G56" s="123">
        <v>19.952623149688797</v>
      </c>
      <c r="H56" s="123">
        <v>3.1622776601683795</v>
      </c>
      <c r="I56" s="123">
        <v>2.5118864315095824</v>
      </c>
      <c r="J56" s="123">
        <v>6.3095734448019307</v>
      </c>
      <c r="K56" s="123">
        <v>15.848931924611144</v>
      </c>
      <c r="L56" s="123">
        <v>10</v>
      </c>
      <c r="M56" s="123">
        <v>19.952623149688797</v>
      </c>
      <c r="N56" s="124">
        <v>7.9432823472428247</v>
      </c>
      <c r="O56" s="122">
        <f t="shared" si="4"/>
        <v>19.952623149688797</v>
      </c>
      <c r="P56" s="124">
        <f t="shared" si="5"/>
        <v>1.5848931924611143</v>
      </c>
      <c r="Q56" s="181">
        <f>(mm!C56*H!C56+mm!D56*H!D56+mm!E56*H!E56+mm!F56*H!F56+mm!G56*H!G56+mm!H56*H!H56+mm!I56*H!I56+mm!J56*H!J56+mm!K56*H!K56+mm!L56*H!L56+mm!M56*H!M56+mm!N56*H!N56)/mm!O56</f>
        <v>5.4080494341625451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232</v>
      </c>
      <c r="C2" s="166" t="s">
        <v>233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228</v>
      </c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45.844268913199635</v>
      </c>
      <c r="D5" s="92">
        <v>41.512167863113085</v>
      </c>
      <c r="E5" s="92">
        <v>45.244824359949405</v>
      </c>
      <c r="F5" s="92">
        <v>22.623533257227482</v>
      </c>
      <c r="G5" s="92">
        <v>16.634277479204872</v>
      </c>
      <c r="H5" s="92">
        <v>9.7342707413518923</v>
      </c>
      <c r="I5" s="92">
        <v>17.465459489642605</v>
      </c>
      <c r="J5" s="92">
        <v>31.156012398443348</v>
      </c>
      <c r="K5" s="92">
        <v>14.36909921321999</v>
      </c>
      <c r="L5" s="92">
        <v>11.973223915236487</v>
      </c>
      <c r="M5" s="92">
        <v>30.245365435827392</v>
      </c>
      <c r="N5" s="93">
        <v>32.910546779172577</v>
      </c>
      <c r="O5" s="94">
        <f t="shared" ref="O5:O16" si="0">MAX(C5:N5)</f>
        <v>45.844268913199635</v>
      </c>
      <c r="P5" s="150">
        <f t="shared" ref="P5:P16" si="1">MIN(C5:N5)</f>
        <v>9.7342707413518923</v>
      </c>
      <c r="Q5" s="175">
        <f>(mm!C5*'NH4'!C5+mm!D5*'NH4'!D5+mm!E5*'NH4'!E5+mm!F5*'NH4'!F5+mm!G5*'NH4'!G5+mm!H5*'NH4'!H5+mm!I5*'NH4'!I5+mm!J5*'NH4'!J5+mm!K5*'NH4'!K5+mm!L5*'NH4'!L5+mm!M5*'NH4'!M5+mm!N5*'NH4'!N5)/mm!O5</f>
        <v>19.7863497304783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34.719176707876478</v>
      </c>
      <c r="D6" s="92">
        <v>29.204266627762948</v>
      </c>
      <c r="E6" s="92">
        <v>38.130433177126875</v>
      </c>
      <c r="F6" s="92">
        <v>16.600916865265649</v>
      </c>
      <c r="G6" s="92">
        <v>16.221683107045074</v>
      </c>
      <c r="H6" s="92">
        <v>8.210370660666058</v>
      </c>
      <c r="I6" s="92">
        <v>42.281621058031369</v>
      </c>
      <c r="J6" s="101">
        <v>18.132347308227814</v>
      </c>
      <c r="K6" s="92">
        <v>16.692967985712869</v>
      </c>
      <c r="L6" s="92">
        <v>12.968239174408755</v>
      </c>
      <c r="M6" s="92">
        <v>20.404647554520416</v>
      </c>
      <c r="N6" s="93">
        <v>49.471600054957925</v>
      </c>
      <c r="O6" s="91">
        <f t="shared" si="0"/>
        <v>49.471600054957925</v>
      </c>
      <c r="P6" s="93">
        <f t="shared" si="1"/>
        <v>8.210370660666058</v>
      </c>
      <c r="Q6" s="176">
        <f>(mm!C6*'NH4'!C6+mm!D6*'NH4'!D6+mm!E6*'NH4'!E6+mm!F6*'NH4'!F6+mm!G6*'NH4'!G6+mm!H6*'NH4'!H6+mm!I6*'NH4'!I6+mm!J6*'NH4'!J6+mm!K6*'NH4'!K6+mm!L6*'NH4'!L6+mm!M6*'NH4'!M6+mm!N6*'NH4'!N6)/mm!O6</f>
        <v>20.864458545805988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43.555555555555557</v>
      </c>
      <c r="D7" s="92">
        <v>37.801251956181538</v>
      </c>
      <c r="E7" s="92">
        <v>66.907013396375106</v>
      </c>
      <c r="F7" s="92">
        <v>25.119928553202342</v>
      </c>
      <c r="G7" s="92">
        <v>12.258522727272727</v>
      </c>
      <c r="H7" s="92">
        <v>5.3007185516983943</v>
      </c>
      <c r="I7" s="92">
        <v>15.483011937557393</v>
      </c>
      <c r="J7" s="92">
        <v>31.407485709811297</v>
      </c>
      <c r="K7" s="92">
        <v>13.422425260799551</v>
      </c>
      <c r="L7" s="92">
        <v>12.621483375959079</v>
      </c>
      <c r="M7" s="92">
        <v>27.609072773007195</v>
      </c>
      <c r="N7" s="93">
        <v>37.928460780171804</v>
      </c>
      <c r="O7" s="91">
        <f t="shared" si="0"/>
        <v>66.907013396375106</v>
      </c>
      <c r="P7" s="93">
        <f t="shared" si="1"/>
        <v>5.3007185516983943</v>
      </c>
      <c r="Q7" s="176">
        <f>(mm!C7*'NH4'!C7+mm!D7*'NH4'!D7+mm!E7*'NH4'!E7+mm!F7*'NH4'!F7+mm!G7*'NH4'!G7+mm!H7*'NH4'!H7+mm!I7*'NH4'!I7+mm!J7*'NH4'!J7+mm!K7*'NH4'!K7+mm!L7*'NH4'!L7+mm!M7*'NH4'!M7+mm!N7*'NH4'!N7)/mm!O7</f>
        <v>18.463898123230084</v>
      </c>
      <c r="R7" s="22"/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70.653620513450974</v>
      </c>
      <c r="D8" s="92">
        <v>27.926840792730747</v>
      </c>
      <c r="E8" s="92">
        <v>9.3553080999921754</v>
      </c>
      <c r="F8" s="92">
        <v>7.7219982879864144</v>
      </c>
      <c r="G8" s="92">
        <v>27.146929501185777</v>
      </c>
      <c r="H8" s="101">
        <v>9.9797587427503718</v>
      </c>
      <c r="I8" s="92">
        <v>8.172381023403462</v>
      </c>
      <c r="J8" s="92">
        <v>42.549159507661415</v>
      </c>
      <c r="K8" s="92">
        <v>20.671352854527594</v>
      </c>
      <c r="L8" s="92">
        <v>12.308215561680589</v>
      </c>
      <c r="M8" s="92">
        <v>32.028138753667584</v>
      </c>
      <c r="N8" s="93">
        <v>31.138989408310717</v>
      </c>
      <c r="O8" s="91">
        <f t="shared" si="0"/>
        <v>70.653620513450974</v>
      </c>
      <c r="P8" s="93">
        <f t="shared" si="1"/>
        <v>7.7219982879864144</v>
      </c>
      <c r="Q8" s="176">
        <f>(mm!C8*'NH4'!C8+mm!D8*'NH4'!D8+mm!E8*'NH4'!E8+mm!F8*'NH4'!F8+mm!G8*'NH4'!G8+mm!H8*'NH4'!H8+mm!I8*'NH4'!I8+mm!J8*'NH4'!J8+mm!K8*'NH4'!K8+mm!L8*'NH4'!L8+mm!M8*'NH4'!M8+mm!N8*'NH4'!N8)/mm!O8</f>
        <v>19.12491554248086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42.1</v>
      </c>
      <c r="F9" s="92"/>
      <c r="G9" s="92">
        <v>7.9</v>
      </c>
      <c r="H9" s="92"/>
      <c r="I9" s="92"/>
      <c r="J9" s="92">
        <v>29.3</v>
      </c>
      <c r="K9" s="92"/>
      <c r="L9" s="92"/>
      <c r="M9" s="92">
        <v>68</v>
      </c>
      <c r="N9" s="93"/>
      <c r="O9" s="91">
        <f t="shared" si="0"/>
        <v>68</v>
      </c>
      <c r="P9" s="93">
        <f t="shared" si="1"/>
        <v>7.9</v>
      </c>
      <c r="Q9" s="179">
        <f>(mm!C9*'NH4'!C9+mm!D9*'NH4'!D9+mm!E9*'NH4'!E9+mm!F9*'NH4'!F9+mm!G9*'NH4'!G9+mm!H9*'NH4'!H9+mm!I9*'NH4'!I9+mm!J9*'NH4'!J9+mm!K9*'NH4'!K9+mm!L9*'NH4'!L9+mm!M9*'NH4'!M9+mm!N9*'NH4'!N9)/mm!O9</f>
        <v>36.540619270727241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77.400000000000006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77.400000000000006</v>
      </c>
      <c r="P10" s="93">
        <f t="shared" si="1"/>
        <v>77.400000000000006</v>
      </c>
      <c r="Q10" s="179">
        <f>(mm!C10*'NH4'!C10+mm!D10*'NH4'!D10+mm!E10*'NH4'!E10+mm!F10*'NH4'!F10+mm!G10*'NH4'!G10+mm!H10*'NH4'!H10+mm!I10*'NH4'!I10+mm!J10*'NH4'!J10+mm!K10*'NH4'!K10+mm!L10*'NH4'!L10+mm!M10*'NH4'!M10+mm!N10*'NH4'!N10)/mm!O10</f>
        <v>77.400000000000006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42.2</v>
      </c>
      <c r="D11" s="92">
        <v>13.5</v>
      </c>
      <c r="E11" s="92">
        <v>18.2</v>
      </c>
      <c r="F11" s="92">
        <v>40.5</v>
      </c>
      <c r="G11" s="92">
        <v>9.9</v>
      </c>
      <c r="H11" s="92">
        <v>10.199999999999999</v>
      </c>
      <c r="I11" s="92">
        <v>6.8</v>
      </c>
      <c r="J11" s="92">
        <v>8</v>
      </c>
      <c r="K11" s="92">
        <v>12.9</v>
      </c>
      <c r="L11" s="92">
        <v>5.6</v>
      </c>
      <c r="M11" s="180"/>
      <c r="N11" s="93">
        <v>28.9</v>
      </c>
      <c r="O11" s="91">
        <f t="shared" si="0"/>
        <v>42.2</v>
      </c>
      <c r="P11" s="93">
        <f t="shared" si="1"/>
        <v>5.6</v>
      </c>
      <c r="Q11" s="176">
        <f>(mm!C11*'NH4'!C11+mm!D11*'NH4'!D11+mm!E11*'NH4'!E11+mm!F11*'NH4'!F11+mm!G11*'NH4'!G11+mm!H11*'NH4'!H11+mm!I11*'NH4'!I11+mm!J11*'NH4'!J11+mm!K11*'NH4'!K11+mm!L11*'NH4'!L11+mm!M11*'NH4'!M11+mm!N11*'NH4'!N11)/mm!O11</f>
        <v>11.664198645598193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64.9205362464524</v>
      </c>
      <c r="D12" s="92">
        <v>33.761987208744451</v>
      </c>
      <c r="E12" s="92">
        <v>15.253722214767707</v>
      </c>
      <c r="F12" s="92">
        <v>28.764621523434002</v>
      </c>
      <c r="G12" s="92">
        <v>15.390574037372515</v>
      </c>
      <c r="H12" s="92">
        <v>14.606375819856918</v>
      </c>
      <c r="I12" s="92">
        <v>13.185765310585534</v>
      </c>
      <c r="J12" s="92">
        <v>18.826810950805481</v>
      </c>
      <c r="K12" s="92">
        <v>14.488622238677744</v>
      </c>
      <c r="L12" s="92">
        <v>21.886319475599421</v>
      </c>
      <c r="M12" s="92">
        <v>41.245592722371143</v>
      </c>
      <c r="N12" s="93">
        <v>21.47279910362122</v>
      </c>
      <c r="O12" s="141">
        <f t="shared" si="0"/>
        <v>64.9205362464524</v>
      </c>
      <c r="P12" s="143">
        <f t="shared" si="1"/>
        <v>13.185765310585534</v>
      </c>
      <c r="Q12" s="176">
        <f>(mm!C13*'NH4'!C12+mm!D13*'NH4'!D12+mm!E13*'NH4'!E12+mm!F13*'NH4'!F12+mm!G13*'NH4'!G12+mm!H13*'NH4'!H12+mm!I13*'NH4'!I12+mm!J13*'NH4'!J12+mm!K13*'NH4'!K12+mm!L13*'NH4'!L12+mm!M13*'NH4'!M12+mm!N13*'NH4'!N12)/mm!O13</f>
        <v>19.72078136867529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58.951961783666064</v>
      </c>
      <c r="D13" s="123">
        <v>52.437209546397192</v>
      </c>
      <c r="E13" s="123">
        <v>14.687883427828494</v>
      </c>
      <c r="F13" s="123">
        <v>35.958253668312111</v>
      </c>
      <c r="G13" s="123">
        <v>13.459546994458419</v>
      </c>
      <c r="H13" s="123">
        <v>12.372217225192887</v>
      </c>
      <c r="I13" s="123">
        <v>13.396779462585156</v>
      </c>
      <c r="J13" s="123">
        <v>17.779106200487849</v>
      </c>
      <c r="K13" s="123">
        <v>15.673197035596303</v>
      </c>
      <c r="L13" s="123">
        <v>21.871912654144733</v>
      </c>
      <c r="M13" s="123">
        <v>38.406287442021991</v>
      </c>
      <c r="N13" s="124">
        <v>26.500238811828726</v>
      </c>
      <c r="O13" s="122">
        <f t="shared" si="0"/>
        <v>58.951961783666064</v>
      </c>
      <c r="P13" s="124">
        <f t="shared" si="1"/>
        <v>12.372217225192887</v>
      </c>
      <c r="Q13" s="181">
        <f>(mm!C13*'NH4'!C13+mm!D13*'NH4'!D13+mm!E13*'NH4'!E13+mm!F13*'NH4'!F13+mm!G13*'NH4'!G13+mm!H13*'NH4'!H13+mm!I13*'NH4'!I13+mm!J13*'NH4'!J13+mm!K13*'NH4'!K13+mm!L13*'NH4'!L13+mm!M13*'NH4'!M13+mm!N13*'NH4'!N13)/mm!O13</f>
        <v>19.802573212053144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127.26057275618491</v>
      </c>
      <c r="D14" s="134">
        <v>37.800700472359637</v>
      </c>
      <c r="E14" s="134">
        <v>46.407918658833786</v>
      </c>
      <c r="F14" s="134">
        <v>43.459825627949968</v>
      </c>
      <c r="G14" s="134">
        <v>22.095418355327837</v>
      </c>
      <c r="H14" s="134">
        <v>19.042458715057908</v>
      </c>
      <c r="I14" s="134">
        <v>12.137747131150558</v>
      </c>
      <c r="J14" s="134">
        <v>16.365175922081658</v>
      </c>
      <c r="K14" s="134">
        <v>64.6181637413831</v>
      </c>
      <c r="L14" s="134">
        <v>24.039407971081417</v>
      </c>
      <c r="M14" s="134">
        <v>52.618713460192623</v>
      </c>
      <c r="N14" s="135">
        <v>42.895733163184808</v>
      </c>
      <c r="O14" s="133">
        <f t="shared" si="0"/>
        <v>127.26057275618491</v>
      </c>
      <c r="P14" s="135">
        <f t="shared" si="1"/>
        <v>12.137747131150558</v>
      </c>
      <c r="Q14" s="182">
        <f>(mm!C14*'NH4'!C14+mm!D14*'NH4'!D14+mm!E14*'NH4'!E14+mm!F14*'NH4'!F14+mm!G14*'NH4'!G14+mm!H14*'NH4'!H14+mm!I14*'NH4'!I14+mm!J14*'NH4'!J14+mm!K14*'NH4'!K14+mm!L14*'NH4'!L14+mm!M14*'NH4'!M14+mm!N14*'NH4'!N14)/mm!O14</f>
        <v>29.880115219590735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53.215077605321511</v>
      </c>
      <c r="D15" s="92">
        <v>41.019955654101999</v>
      </c>
      <c r="E15" s="92">
        <v>30.487804878048781</v>
      </c>
      <c r="F15" s="92">
        <v>32.150776053215083</v>
      </c>
      <c r="G15" s="92">
        <v>22.172949002217297</v>
      </c>
      <c r="H15" s="92">
        <v>12.195121951219512</v>
      </c>
      <c r="I15" s="92">
        <v>5.5432372505543244</v>
      </c>
      <c r="J15" s="92">
        <v>9.9778270509977833</v>
      </c>
      <c r="K15" s="92">
        <v>19.401330376940134</v>
      </c>
      <c r="L15" s="92">
        <v>10.532150776053216</v>
      </c>
      <c r="M15" s="92">
        <v>19.401330376940134</v>
      </c>
      <c r="N15" s="93">
        <v>27.716186252771621</v>
      </c>
      <c r="O15" s="91">
        <f t="shared" si="0"/>
        <v>53.215077605321511</v>
      </c>
      <c r="P15" s="93">
        <f t="shared" si="1"/>
        <v>5.5432372505543244</v>
      </c>
      <c r="Q15" s="176">
        <f>(mm!C15*'NH4'!C15+mm!D15*'NH4'!D15+mm!E15*'NH4'!E15+mm!F15*'NH4'!F15+mm!G15*'NH4'!G15+mm!H15*'NH4'!H15+mm!I15*'NH4'!I15+mm!J15*'NH4'!J15+mm!K15*'NH4'!K15+mm!L15*'NH4'!L15+mm!M15*'NH4'!M15+mm!N15*'NH4'!N15)/mm!O15</f>
        <v>19.321421372419159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288.24833702882484</v>
      </c>
      <c r="D16" s="92">
        <v>42.609545871031983</v>
      </c>
      <c r="E16" s="92">
        <v>81.681231250815188</v>
      </c>
      <c r="F16" s="92">
        <v>84.828041704014723</v>
      </c>
      <c r="G16" s="92">
        <v>61.190594622849105</v>
      </c>
      <c r="H16" s="92">
        <v>34.735958461612093</v>
      </c>
      <c r="I16" s="92">
        <v>31.955972315431111</v>
      </c>
      <c r="J16" s="92">
        <v>65.572363093698726</v>
      </c>
      <c r="K16" s="92">
        <v>80.931263858093132</v>
      </c>
      <c r="L16" s="92">
        <v>24.390243902439025</v>
      </c>
      <c r="M16" s="92">
        <v>127.21729490022172</v>
      </c>
      <c r="N16" s="93">
        <v>53.215077605321511</v>
      </c>
      <c r="O16" s="91">
        <f t="shared" si="0"/>
        <v>288.24833702882484</v>
      </c>
      <c r="P16" s="93">
        <f t="shared" si="1"/>
        <v>24.390243902439025</v>
      </c>
      <c r="Q16" s="176">
        <f>(mm!C16*'NH4'!C16+mm!D16*'NH4'!D16+mm!E16*'NH4'!E16+mm!F16*'NH4'!F16+mm!G16*'NH4'!G16+mm!H16*'NH4'!H16+mm!I16*'NH4'!I16+mm!J16*'NH4'!J16+mm!K16*'NH4'!K16+mm!L16*'NH4'!L16+mm!M16*'NH4'!M16+mm!N16*'NH4'!N16)/mm!O16</f>
        <v>57.065293484536518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98.488533402696476</v>
      </c>
      <c r="D18" s="92">
        <v>42.211689471951857</v>
      </c>
      <c r="E18" s="92">
        <v>46.653236523204455</v>
      </c>
      <c r="F18" s="92">
        <v>53.043311070633479</v>
      </c>
      <c r="G18" s="92">
        <v>42.645385456031903</v>
      </c>
      <c r="H18" s="92">
        <v>23.460571538443052</v>
      </c>
      <c r="I18" s="92">
        <v>12.679399320324984</v>
      </c>
      <c r="J18" s="92">
        <v>22.941052917701416</v>
      </c>
      <c r="K18" s="92">
        <v>121.43816615564315</v>
      </c>
      <c r="L18" s="92">
        <v>21.726071112836106</v>
      </c>
      <c r="M18" s="92">
        <v>33.384015594541907</v>
      </c>
      <c r="N18" s="93">
        <v>38.518953601802615</v>
      </c>
      <c r="O18" s="91">
        <f t="shared" ref="O18:O39" si="2">MAX(C18:N18)</f>
        <v>121.43816615564315</v>
      </c>
      <c r="P18" s="93">
        <f t="shared" ref="P18:P39" si="3">MIN(C18:N18)</f>
        <v>12.679399320324984</v>
      </c>
      <c r="Q18" s="176">
        <f>(mm!C18*'NH4'!C18+mm!D18*'NH4'!D18+mm!E18*'NH4'!E18+mm!F18*'NH4'!F18+mm!G18*'NH4'!G18+mm!H18*'NH4'!H18+mm!I18*'NH4'!I18+mm!J18*'NH4'!J18+mm!K18*'NH4'!K18+mm!L18*'NH4'!L18+mm!M18*'NH4'!M18+mm!N18*'NH4'!N18)/mm!O18</f>
        <v>33.537407521673146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60.426444386050697</v>
      </c>
      <c r="D19" s="92">
        <v>51.002136546024438</v>
      </c>
      <c r="E19" s="92">
        <v>46.567168150717968</v>
      </c>
      <c r="F19" s="180"/>
      <c r="G19" s="92">
        <v>19.40298672946582</v>
      </c>
      <c r="H19" s="92">
        <v>18.848615680052511</v>
      </c>
      <c r="I19" s="92">
        <v>13.859276235332727</v>
      </c>
      <c r="J19" s="92">
        <v>13.304905185919418</v>
      </c>
      <c r="K19" s="92">
        <v>33.81663401421185</v>
      </c>
      <c r="L19" s="92">
        <v>24.94669722359891</v>
      </c>
      <c r="M19" s="92">
        <v>28.827294569492075</v>
      </c>
      <c r="N19" s="93">
        <v>46.012797101304656</v>
      </c>
      <c r="O19" s="91">
        <f t="shared" si="2"/>
        <v>60.426444386050697</v>
      </c>
      <c r="P19" s="93">
        <f t="shared" si="3"/>
        <v>13.304905185919418</v>
      </c>
      <c r="Q19" s="176">
        <f>(mm!C19*'NH4'!C19+mm!D19*'NH4'!D19+mm!E19*'NH4'!E19+mm!F19*'NH4'!F19+mm!G19*'NH4'!G19+mm!H19*'NH4'!H19+mm!I19*'NH4'!I19+mm!J19*'NH4'!J19+mm!K19*'NH4'!K19+mm!L19*'NH4'!L19+mm!M19*'NH4'!M19+mm!N19*'NH4'!N19)/mm!O19</f>
        <v>27.887056482675437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27.718552470665454</v>
      </c>
      <c r="D20" s="92">
        <v>18.294244630639202</v>
      </c>
      <c r="E20" s="92">
        <v>17.73987358122589</v>
      </c>
      <c r="F20" s="92">
        <v>29.936036668318696</v>
      </c>
      <c r="G20" s="92">
        <v>10.533049938852873</v>
      </c>
      <c r="H20" s="92">
        <v>0</v>
      </c>
      <c r="I20" s="92">
        <v>10.533049938852873</v>
      </c>
      <c r="J20" s="101">
        <v>9.9786788894395624</v>
      </c>
      <c r="K20" s="92">
        <v>13.304905185919418</v>
      </c>
      <c r="L20" s="92">
        <v>8.3155657411996362</v>
      </c>
      <c r="M20" s="92">
        <v>16.631131482399272</v>
      </c>
      <c r="N20" s="93">
        <v>8.3155657411996362</v>
      </c>
      <c r="O20" s="91">
        <f t="shared" si="2"/>
        <v>29.936036668318696</v>
      </c>
      <c r="P20" s="93">
        <f t="shared" si="3"/>
        <v>0</v>
      </c>
      <c r="Q20" s="176">
        <f>(mm!C20*'NH4'!C20+mm!D20*'NH4'!D20+mm!E20*'NH4'!E20+mm!F20*'NH4'!F20+mm!G20*'NH4'!G20+mm!H20*'NH4'!H20+mm!I20*'NH4'!I20+mm!J20*'NH4'!J20+mm!K20*'NH4'!K20+mm!L20*'NH4'!L20+mm!M20*'NH4'!M20+mm!N20*'NH4'!N20)/mm!O20</f>
        <v>10.845442888101218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44.895244429664118</v>
      </c>
      <c r="D21" s="92">
        <v>42.955326460481096</v>
      </c>
      <c r="E21" s="92">
        <v>48.220818091120712</v>
      </c>
      <c r="F21" s="92"/>
      <c r="G21" s="92">
        <v>22.059638620995457</v>
      </c>
      <c r="H21" s="92">
        <v>13.357720873517348</v>
      </c>
      <c r="I21" s="92">
        <v>12.027491408934706</v>
      </c>
      <c r="J21" s="92">
        <v>15.297638842700366</v>
      </c>
      <c r="K21" s="92">
        <v>30.096441636182242</v>
      </c>
      <c r="L21" s="92">
        <v>9.3116062520784837</v>
      </c>
      <c r="M21" s="92"/>
      <c r="N21" s="93"/>
      <c r="O21" s="91">
        <f t="shared" si="2"/>
        <v>48.220818091120712</v>
      </c>
      <c r="P21" s="93">
        <f t="shared" si="3"/>
        <v>9.3116062520784837</v>
      </c>
      <c r="Q21" s="179">
        <f>(mm!C21*'NH4'!C21+mm!D21*'NH4'!D21+mm!E21*'NH4'!E21+mm!F21*'NH4'!F21+mm!G21*'NH4'!G21+mm!H21*'NH4'!H21+mm!I21*'NH4'!I21+mm!J21*'NH4'!J21+mm!K21*'NH4'!K21+mm!L21*'NH4'!L21+mm!M21*'NH4'!M21+mm!N21*'NH4'!N21)/mm!O21</f>
        <v>21.796397699115918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98.825496600801955</v>
      </c>
      <c r="D22" s="92">
        <v>69.971156733240008</v>
      </c>
      <c r="E22" s="92">
        <v>78.563562799567649</v>
      </c>
      <c r="F22" s="92">
        <v>123.6040951583189</v>
      </c>
      <c r="G22" s="92">
        <v>83.830003374144411</v>
      </c>
      <c r="H22" s="92">
        <v>29.798568242941336</v>
      </c>
      <c r="I22" s="92">
        <v>30.662978913171873</v>
      </c>
      <c r="J22" s="92">
        <v>36.974115158917527</v>
      </c>
      <c r="K22" s="92">
        <v>65.463407410477274</v>
      </c>
      <c r="L22" s="92">
        <v>40.418208971863258</v>
      </c>
      <c r="M22" s="92">
        <v>66.053569785671343</v>
      </c>
      <c r="N22" s="93">
        <v>105.36331878233554</v>
      </c>
      <c r="O22" s="91">
        <f t="shared" si="2"/>
        <v>123.6040951583189</v>
      </c>
      <c r="P22" s="93">
        <f t="shared" si="3"/>
        <v>29.798568242941336</v>
      </c>
      <c r="Q22" s="176">
        <f>(mm!C22*'NH4'!C22+mm!D22*'NH4'!D22+mm!E22*'NH4'!E22+mm!F22*'NH4'!F22+mm!G22*'NH4'!G22+mm!H22*'NH4'!H22+mm!I22*'NH4'!I22+mm!J22*'NH4'!J22+mm!K22*'NH4'!K22+mm!L22*'NH4'!L22+mm!M22*'NH4'!M22+mm!N22*'NH4'!N22)/mm!O22</f>
        <v>51.169234144198612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50</v>
      </c>
      <c r="D23" s="92">
        <v>39.200000000000003</v>
      </c>
      <c r="E23" s="92">
        <v>54.2</v>
      </c>
      <c r="F23" s="92">
        <v>75.2</v>
      </c>
      <c r="G23" s="92">
        <v>42.3</v>
      </c>
      <c r="H23" s="92">
        <v>40.200000000000003</v>
      </c>
      <c r="I23" s="92">
        <v>54</v>
      </c>
      <c r="J23" s="92">
        <v>39.4</v>
      </c>
      <c r="K23" s="92">
        <v>56.2</v>
      </c>
      <c r="L23" s="92">
        <v>38</v>
      </c>
      <c r="M23" s="92">
        <v>87.9</v>
      </c>
      <c r="N23" s="93">
        <v>37.799999999999997</v>
      </c>
      <c r="O23" s="91">
        <f t="shared" si="2"/>
        <v>87.9</v>
      </c>
      <c r="P23" s="93">
        <f t="shared" si="3"/>
        <v>37.799999999999997</v>
      </c>
      <c r="Q23" s="176">
        <f>(mm!C23*'NH4'!C23+mm!D23*'NH4'!D23+mm!E23*'NH4'!E23+mm!F23*'NH4'!F23+mm!G23*'NH4'!G23+mm!H23*'NH4'!H23+mm!I23*'NH4'!I23+mm!J23*'NH4'!J23+mm!K23*'NH4'!K23+mm!L23*'NH4'!L23+mm!M23*'NH4'!M23+mm!N23*'NH4'!N23)/mm!O23</f>
        <v>44.950421147170907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65.400000000000006</v>
      </c>
      <c r="D24" s="92">
        <v>49.3</v>
      </c>
      <c r="E24" s="92">
        <v>55.2</v>
      </c>
      <c r="F24" s="92">
        <v>59.1</v>
      </c>
      <c r="G24" s="92">
        <v>50.3</v>
      </c>
      <c r="H24" s="92">
        <v>29.1</v>
      </c>
      <c r="I24" s="92">
        <v>26.5</v>
      </c>
      <c r="J24" s="92">
        <v>32.299999999999997</v>
      </c>
      <c r="K24" s="92">
        <v>63.6</v>
      </c>
      <c r="L24" s="92">
        <v>31.2</v>
      </c>
      <c r="M24" s="92">
        <v>96</v>
      </c>
      <c r="N24" s="93">
        <v>67</v>
      </c>
      <c r="O24" s="91">
        <f t="shared" si="2"/>
        <v>96</v>
      </c>
      <c r="P24" s="93">
        <f t="shared" si="3"/>
        <v>26.5</v>
      </c>
      <c r="Q24" s="176">
        <f>(mm!C24*'NH4'!C24+mm!D24*'NH4'!D24+mm!E24*'NH4'!E24+mm!F24*'NH4'!F24+mm!G24*'NH4'!G24+mm!H24*'NH4'!H24+mm!I24*'NH4'!I24+mm!J24*'NH4'!J24+mm!K24*'NH4'!K24+mm!L24*'NH4'!L24+mm!M24*'NH4'!M24+mm!N24*'NH4'!N24)/mm!O24</f>
        <v>44.358337779132697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24.94421045389894</v>
      </c>
      <c r="D25" s="92">
        <v>17.154526905184898</v>
      </c>
      <c r="E25" s="142">
        <v>12.275622704505128</v>
      </c>
      <c r="F25" s="142">
        <v>29.87755710789493</v>
      </c>
      <c r="G25" s="142">
        <v>16.898561417199605</v>
      </c>
      <c r="H25" s="142">
        <v>6.0698042181361158</v>
      </c>
      <c r="I25" s="142">
        <v>7.4849829633582612</v>
      </c>
      <c r="J25" s="142">
        <v>2.8553528502572543</v>
      </c>
      <c r="K25" s="142">
        <v>20.047046355323708</v>
      </c>
      <c r="L25" s="142">
        <v>11.235000940239237</v>
      </c>
      <c r="M25" s="142">
        <v>14.006847273201341</v>
      </c>
      <c r="N25" s="143">
        <v>12.497125463880694</v>
      </c>
      <c r="O25" s="141">
        <f t="shared" si="2"/>
        <v>29.87755710789493</v>
      </c>
      <c r="P25" s="143">
        <f t="shared" si="3"/>
        <v>2.8553528502572543</v>
      </c>
      <c r="Q25" s="183">
        <f>(mm!C25*'NH4'!C25+mm!D25*'NH4'!D25+mm!E25*'NH4'!E25+mm!F25*'NH4'!F25+mm!G25*'NH4'!G25+mm!H25*'NH4'!H25+mm!I25*'NH4'!I25+mm!J25*'NH4'!J25+mm!K25*'NH4'!K25+mm!L25*'NH4'!L25+mm!M25*'NH4'!M25+mm!N25*'NH4'!N25)/mm!O25</f>
        <v>11.565742923025438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57.028255131964812</v>
      </c>
      <c r="D26" s="149">
        <v>33.162363437039275</v>
      </c>
      <c r="E26" s="149">
        <v>19.815909701693094</v>
      </c>
      <c r="F26" s="149">
        <v>17.027007815407515</v>
      </c>
      <c r="G26" s="149">
        <v>20.828068301162496</v>
      </c>
      <c r="H26" s="149">
        <v>12.97583721916066</v>
      </c>
      <c r="I26" s="149">
        <v>8.7346952908587276</v>
      </c>
      <c r="J26" s="149">
        <v>16.976748466257668</v>
      </c>
      <c r="K26" s="149">
        <v>21.523597506678545</v>
      </c>
      <c r="L26" s="149">
        <v>23.134761904761906</v>
      </c>
      <c r="M26" s="149">
        <v>40.353643966547189</v>
      </c>
      <c r="N26" s="150">
        <v>32.724944071588368</v>
      </c>
      <c r="O26" s="94">
        <f t="shared" si="2"/>
        <v>57.028255131964812</v>
      </c>
      <c r="P26" s="150">
        <f t="shared" si="3"/>
        <v>8.7346952908587276</v>
      </c>
      <c r="Q26" s="175">
        <f>(mm!C26*'NH4'!C26+mm!D26*'NH4'!D26+mm!E26*'NH4'!E26+mm!F26*'NH4'!F26+mm!G26*'NH4'!G26+mm!H26*'NH4'!H26+mm!I26*'NH4'!I26+mm!J26*'NH4'!J26+mm!K26*'NH4'!K26+mm!L26*'NH4'!L26+mm!M26*'NH4'!M26+mm!N26*'NH4'!N26)/mm!O26</f>
        <v>23.141370448422744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34.058832466423418</v>
      </c>
      <c r="D27" s="92">
        <v>15.143497757847536</v>
      </c>
      <c r="E27" s="92">
        <v>12.782399318133388</v>
      </c>
      <c r="F27" s="92">
        <v>15.160911094783248</v>
      </c>
      <c r="G27" s="92">
        <v>9.8504325939908775</v>
      </c>
      <c r="H27" s="92">
        <v>5.8708089097303624</v>
      </c>
      <c r="I27" s="92">
        <v>4.3241250180037447</v>
      </c>
      <c r="J27" s="92">
        <v>12.806844207723037</v>
      </c>
      <c r="K27" s="92">
        <v>18.449166072701352</v>
      </c>
      <c r="L27" s="92">
        <v>24.883491587539567</v>
      </c>
      <c r="M27" s="92">
        <v>34.638434053130332</v>
      </c>
      <c r="N27" s="93">
        <v>23.324066002490657</v>
      </c>
      <c r="O27" s="91">
        <f t="shared" si="2"/>
        <v>34.638434053130332</v>
      </c>
      <c r="P27" s="93">
        <f t="shared" si="3"/>
        <v>4.3241250180037447</v>
      </c>
      <c r="Q27" s="176">
        <f>(mm!C27*'NH4'!C27+mm!D27*'NH4'!D27+mm!E27*'NH4'!E27+mm!F27*'NH4'!F27+mm!G27*'NH4'!G27+mm!H27*'NH4'!H27+mm!I27*'NH4'!I27+mm!J27*'NH4'!J27+mm!K27*'NH4'!K27+mm!L27*'NH4'!L27+mm!M27*'NH4'!M27+mm!N27*'NH4'!N27)/mm!O27</f>
        <v>16.922141423087528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30.256280098896379</v>
      </c>
      <c r="D28" s="92">
        <v>15.987649402390437</v>
      </c>
      <c r="E28" s="92">
        <v>11.246330532212886</v>
      </c>
      <c r="F28" s="92">
        <v>8.8284415047540303</v>
      </c>
      <c r="G28" s="92">
        <v>6.2744338768115941</v>
      </c>
      <c r="H28" s="92">
        <v>2.339578947368421</v>
      </c>
      <c r="I28" s="92">
        <v>4.5237352188223818</v>
      </c>
      <c r="J28" s="92">
        <v>14.287838325514253</v>
      </c>
      <c r="K28" s="92">
        <v>17.057183257918552</v>
      </c>
      <c r="L28" s="92">
        <v>19.380127912288714</v>
      </c>
      <c r="M28" s="92">
        <v>33.213684524697811</v>
      </c>
      <c r="N28" s="93">
        <v>26.897931946615365</v>
      </c>
      <c r="O28" s="91">
        <f t="shared" si="2"/>
        <v>33.213684524697811</v>
      </c>
      <c r="P28" s="93">
        <f t="shared" si="3"/>
        <v>2.339578947368421</v>
      </c>
      <c r="Q28" s="176">
        <f>(mm!C28*'NH4'!C28+mm!D28*'NH4'!D28+mm!E28*'NH4'!E28+mm!F28*'NH4'!F28+mm!G28*'NH4'!G28+mm!H28*'NH4'!H28+mm!I28*'NH4'!I28+mm!J28*'NH4'!J28+mm!K28*'NH4'!K28+mm!L28*'NH4'!L28+mm!M28*'NH4'!M28+mm!N28*'NH4'!N28)/mm!O28</f>
        <v>15.371919591336836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21.729276105060858</v>
      </c>
      <c r="D29" s="92">
        <v>48.851052631578945</v>
      </c>
      <c r="E29" s="92">
        <v>27.641549295774645</v>
      </c>
      <c r="F29" s="92">
        <v>10.629617977528088</v>
      </c>
      <c r="G29" s="92">
        <v>16.646883116883117</v>
      </c>
      <c r="H29" s="92">
        <v>14.174426229508196</v>
      </c>
      <c r="I29" s="92">
        <v>20.257312448474853</v>
      </c>
      <c r="J29" s="92">
        <v>22.400050332554379</v>
      </c>
      <c r="K29" s="92">
        <v>48.451725118483409</v>
      </c>
      <c r="L29" s="92">
        <v>31.583979107312437</v>
      </c>
      <c r="M29" s="92">
        <v>59.294647435897431</v>
      </c>
      <c r="N29" s="93">
        <v>46.036636085626917</v>
      </c>
      <c r="O29" s="91">
        <f t="shared" si="2"/>
        <v>59.294647435897431</v>
      </c>
      <c r="P29" s="93">
        <f t="shared" si="3"/>
        <v>10.629617977528088</v>
      </c>
      <c r="Q29" s="176">
        <f>(mm!C29*'NH4'!C29+mm!D29*'NH4'!D29+mm!E29*'NH4'!E29+mm!F29*'NH4'!F29+mm!G29*'NH4'!G29+mm!H29*'NH4'!H29+mm!I29*'NH4'!I29+mm!J29*'NH4'!J29+mm!K29*'NH4'!K29+mm!L29*'NH4'!L29+mm!M29*'NH4'!M29+mm!N29*'NH4'!N29)/mm!O29</f>
        <v>30.268835107418699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17.333251308256347</v>
      </c>
      <c r="D30" s="92">
        <v>18.046141452302908</v>
      </c>
      <c r="E30" s="92">
        <v>22.223505564019394</v>
      </c>
      <c r="F30" s="92">
        <v>25.546739314124924</v>
      </c>
      <c r="G30" s="92">
        <v>22.17397398541398</v>
      </c>
      <c r="H30" s="92">
        <v>18.159902728778086</v>
      </c>
      <c r="I30" s="92">
        <v>6.4676488270316055</v>
      </c>
      <c r="J30" s="92">
        <v>16.377966479148714</v>
      </c>
      <c r="K30" s="92">
        <v>12.124022669732446</v>
      </c>
      <c r="L30" s="92">
        <v>12.962604544372457</v>
      </c>
      <c r="M30" s="92">
        <v>17.279516159770754</v>
      </c>
      <c r="N30" s="93">
        <v>13.535227998487281</v>
      </c>
      <c r="O30" s="91">
        <f t="shared" si="2"/>
        <v>25.546739314124924</v>
      </c>
      <c r="P30" s="93">
        <f t="shared" si="3"/>
        <v>6.4676488270316055</v>
      </c>
      <c r="Q30" s="176">
        <f>(mm!C30*'NH4'!C30+mm!D30*'NH4'!D30+mm!E30*'NH4'!E30+mm!F30*'NH4'!F30+mm!G30*'NH4'!G30+mm!H30*'NH4'!H30+mm!I30*'NH4'!I30+mm!J30*'NH4'!J30+mm!K30*'NH4'!K30+mm!L30*'NH4'!L30+mm!M30*'NH4'!M30+mm!N30*'NH4'!N30)/mm!O30</f>
        <v>17.232152254645776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33.388750000000002</v>
      </c>
      <c r="D31" s="92">
        <v>18.942464985994395</v>
      </c>
      <c r="E31" s="92">
        <v>27.756382712965276</v>
      </c>
      <c r="F31" s="92">
        <v>29.566589461493919</v>
      </c>
      <c r="G31" s="92">
        <v>10.461278052491441</v>
      </c>
      <c r="H31" s="92">
        <v>8.3038907284768211</v>
      </c>
      <c r="I31" s="92">
        <v>9.5239316239316221</v>
      </c>
      <c r="J31" s="92">
        <v>13.713973530317022</v>
      </c>
      <c r="K31" s="92">
        <v>13.074154488517747</v>
      </c>
      <c r="L31" s="92">
        <v>13.074154488517747</v>
      </c>
      <c r="M31" s="92">
        <v>26.129237601776467</v>
      </c>
      <c r="N31" s="93">
        <v>20.855410771903703</v>
      </c>
      <c r="O31" s="91">
        <f t="shared" si="2"/>
        <v>33.388750000000002</v>
      </c>
      <c r="P31" s="93">
        <f t="shared" si="3"/>
        <v>8.3038907284768211</v>
      </c>
      <c r="Q31" s="176">
        <f>(mm!C31*'NH4'!C31+mm!D31*'NH4'!D31+mm!E31*'NH4'!E31+mm!F31*'NH4'!F31+mm!G31*'NH4'!G31+mm!H31*'NH4'!H31+mm!I31*'NH4'!I31+mm!J31*'NH4'!J31+mm!K31*'NH4'!K31+mm!L31*'NH4'!L31+mm!M31*'NH4'!M31+mm!N31*'NH4'!N31)/mm!O31</f>
        <v>15.699698981167026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29.350772096420741</v>
      </c>
      <c r="D32" s="92">
        <v>27.595094497153703</v>
      </c>
      <c r="E32" s="92">
        <v>25.203221331689271</v>
      </c>
      <c r="F32" s="92">
        <v>69.195116666666664</v>
      </c>
      <c r="G32" s="92">
        <v>25.418141535181235</v>
      </c>
      <c r="H32" s="92">
        <v>18.396203763440859</v>
      </c>
      <c r="I32" s="92">
        <v>24.51768558692422</v>
      </c>
      <c r="J32" s="92">
        <v>22.18879696969697</v>
      </c>
      <c r="K32" s="92">
        <v>26.740196551724136</v>
      </c>
      <c r="L32" s="92">
        <v>26.778620781893007</v>
      </c>
      <c r="M32" s="92">
        <v>24.178651937984498</v>
      </c>
      <c r="N32" s="93">
        <v>16.32185153473344</v>
      </c>
      <c r="O32" s="91">
        <f t="shared" si="2"/>
        <v>69.195116666666664</v>
      </c>
      <c r="P32" s="93">
        <f t="shared" si="3"/>
        <v>16.32185153473344</v>
      </c>
      <c r="Q32" s="176">
        <f>(mm!C32*'NH4'!C32+mm!D32*'NH4'!D32+mm!E32*'NH4'!E32+mm!F32*'NH4'!F32+mm!G32*'NH4'!G32+mm!H32*'NH4'!H32+mm!I32*'NH4'!I32+mm!J32*'NH4'!J32+mm!K32*'NH4'!K32+mm!L32*'NH4'!L32+mm!M32*'NH4'!M32+mm!N32*'NH4'!N32)/mm!O32</f>
        <v>24.788703881939625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29.103786063928837</v>
      </c>
      <c r="D33" s="92">
        <v>46.782336582888426</v>
      </c>
      <c r="E33" s="92">
        <v>24.840887718296234</v>
      </c>
      <c r="F33" s="92">
        <v>35.779020018113123</v>
      </c>
      <c r="G33" s="92">
        <v>11.629591377943797</v>
      </c>
      <c r="H33" s="92">
        <v>9.5738181040334105</v>
      </c>
      <c r="I33" s="92">
        <v>15.6638187125992</v>
      </c>
      <c r="J33" s="92">
        <v>14.105645150183856</v>
      </c>
      <c r="K33" s="92">
        <v>27.025652343332425</v>
      </c>
      <c r="L33" s="92">
        <v>14.155153305685676</v>
      </c>
      <c r="M33" s="92">
        <v>29.642962092271524</v>
      </c>
      <c r="N33" s="93">
        <v>16.429012343628219</v>
      </c>
      <c r="O33" s="91">
        <f t="shared" si="2"/>
        <v>46.782336582888426</v>
      </c>
      <c r="P33" s="93">
        <f t="shared" si="3"/>
        <v>9.5738181040334105</v>
      </c>
      <c r="Q33" s="176">
        <f>(mm!C33*'NH4'!C33+mm!D33*'NH4'!D33+mm!E33*'NH4'!E33+mm!F33*'NH4'!F33+mm!G33*'NH4'!G33+mm!H33*'NH4'!H33+mm!I33*'NH4'!I33+mm!J33*'NH4'!J33+mm!K33*'NH4'!K33+mm!L33*'NH4'!L33+mm!M33*'NH4'!M33+mm!N33*'NH4'!N33)/mm!O33</f>
        <v>18.730013407728531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51.294246159067598</v>
      </c>
      <c r="D34" s="92">
        <v>20.436863611397808</v>
      </c>
      <c r="E34" s="92">
        <v>18.20542839136132</v>
      </c>
      <c r="F34" s="92">
        <v>20.925835625764783</v>
      </c>
      <c r="G34" s="92">
        <v>20.000310201559923</v>
      </c>
      <c r="H34" s="92">
        <v>12.288553162881399</v>
      </c>
      <c r="I34" s="92">
        <v>12.643395628761484</v>
      </c>
      <c r="J34" s="92">
        <v>27.517721126339858</v>
      </c>
      <c r="K34" s="92">
        <v>34.150479989430842</v>
      </c>
      <c r="L34" s="92">
        <v>28.025238495643581</v>
      </c>
      <c r="M34" s="92">
        <v>39.545480509095064</v>
      </c>
      <c r="N34" s="93">
        <v>24.40781302438451</v>
      </c>
      <c r="O34" s="91">
        <f t="shared" si="2"/>
        <v>51.294246159067598</v>
      </c>
      <c r="P34" s="93">
        <f t="shared" si="3"/>
        <v>12.288553162881399</v>
      </c>
      <c r="Q34" s="176">
        <f>(mm!C34*'NH4'!C34+mm!D34*'NH4'!D34+mm!E34*'NH4'!E34+mm!F34*'NH4'!F34+mm!G34*'NH4'!G34+mm!H34*'NH4'!H34+mm!I34*'NH4'!I34+mm!J34*'NH4'!J34+mm!K34*'NH4'!K34+mm!L34*'NH4'!L34+mm!M34*'NH4'!M34+mm!N34*'NH4'!N34)/mm!O34</f>
        <v>21.354845927630731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29.379607672113945</v>
      </c>
      <c r="D35" s="92">
        <v>10.754293155001601</v>
      </c>
      <c r="E35" s="92">
        <v>9.1129101228467118</v>
      </c>
      <c r="F35" s="92">
        <v>6.8612705281187099</v>
      </c>
      <c r="G35" s="92">
        <v>22.966577456357054</v>
      </c>
      <c r="H35" s="92">
        <v>10.980457070813699</v>
      </c>
      <c r="I35" s="92">
        <v>15.335322718636279</v>
      </c>
      <c r="J35" s="92">
        <v>30.68010460154413</v>
      </c>
      <c r="K35" s="92"/>
      <c r="L35" s="92"/>
      <c r="M35" s="92"/>
      <c r="N35" s="93"/>
      <c r="O35" s="91">
        <f t="shared" si="2"/>
        <v>30.68010460154413</v>
      </c>
      <c r="P35" s="93">
        <f t="shared" si="3"/>
        <v>6.8612705281187099</v>
      </c>
      <c r="Q35" s="179">
        <f>(mm!C35*'NH4'!C35+mm!D35*'NH4'!D35+mm!E35*'NH4'!E35+mm!F35*'NH4'!F35+mm!G35*'NH4'!G35+mm!H35*'NH4'!H35+mm!I35*'NH4'!I35+mm!J35*'NH4'!J35+mm!K35*'NH4'!K35+mm!L35*'NH4'!L35+mm!M35*'NH4'!M35+mm!N35*'NH4'!N35)/mm!O35</f>
        <v>14.404250817444899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32.919449618966979</v>
      </c>
      <c r="D36" s="92">
        <v>17.858933034283883</v>
      </c>
      <c r="E36" s="92">
        <v>14.15543180178013</v>
      </c>
      <c r="F36" s="92">
        <v>17.139738327347356</v>
      </c>
      <c r="G36" s="92">
        <v>22.877378624120773</v>
      </c>
      <c r="H36" s="92">
        <v>4.2462905626674612</v>
      </c>
      <c r="I36" s="92">
        <v>6.1324692354246517</v>
      </c>
      <c r="J36" s="92">
        <v>13.717135980746088</v>
      </c>
      <c r="K36" s="92">
        <v>25.35812875536481</v>
      </c>
      <c r="L36" s="92">
        <v>19.901963048498846</v>
      </c>
      <c r="M36" s="92">
        <v>34.496818181818185</v>
      </c>
      <c r="N36" s="93">
        <v>19.835084948552282</v>
      </c>
      <c r="O36" s="91">
        <f t="shared" si="2"/>
        <v>34.496818181818185</v>
      </c>
      <c r="P36" s="93">
        <f t="shared" si="3"/>
        <v>4.2462905626674612</v>
      </c>
      <c r="Q36" s="176">
        <f>(mm!C36*'NH4'!C36+mm!D36*'NH4'!D36+mm!E36*'NH4'!E36+mm!F36*'NH4'!F36+mm!G36*'NH4'!G36+mm!H36*'NH4'!H36+mm!I36*'NH4'!I36+mm!J36*'NH4'!J36+mm!K36*'NH4'!K36+mm!L36*'NH4'!L36+mm!M36*'NH4'!M36+mm!N36*'NH4'!N36)/mm!O36</f>
        <v>15.95327356732208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68.460950363525498</v>
      </c>
      <c r="D37" s="92">
        <v>25.783035078401625</v>
      </c>
      <c r="E37" s="92">
        <v>3.7642382871855822</v>
      </c>
      <c r="F37" s="92">
        <v>22.290460964012151</v>
      </c>
      <c r="G37" s="92">
        <v>20.866666284353247</v>
      </c>
      <c r="H37" s="92">
        <v>5.3531626785863979</v>
      </c>
      <c r="I37" s="92">
        <v>2.1733095058436382</v>
      </c>
      <c r="J37" s="92">
        <v>18.157522232027468</v>
      </c>
      <c r="K37" s="92">
        <v>39.66234830775516</v>
      </c>
      <c r="L37" s="92">
        <v>72.357886940415739</v>
      </c>
      <c r="M37" s="92">
        <v>64.815122789511605</v>
      </c>
      <c r="N37" s="93">
        <v>32.207993791230109</v>
      </c>
      <c r="O37" s="91">
        <f t="shared" si="2"/>
        <v>72.357886940415739</v>
      </c>
      <c r="P37" s="93">
        <f t="shared" si="3"/>
        <v>2.1733095058436382</v>
      </c>
      <c r="Q37" s="176">
        <f>(mm!C37*'NH4'!C37+mm!D37*'NH4'!D37+mm!E37*'NH4'!E37+mm!F37*'NH4'!F37+mm!G37*'NH4'!G37+mm!H37*'NH4'!H37+mm!I37*'NH4'!I37+mm!J37*'NH4'!J37+mm!K37*'NH4'!K37+mm!L37*'NH4'!L37+mm!M37*'NH4'!M37+mm!N37*'NH4'!N37)/mm!O37</f>
        <v>23.09018472829154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24.737730318257956</v>
      </c>
      <c r="D38" s="92">
        <v>7.513259413259413</v>
      </c>
      <c r="E38" s="92">
        <v>2.8684505826499782</v>
      </c>
      <c r="F38" s="92">
        <v>3.3128629709623234</v>
      </c>
      <c r="G38" s="92">
        <v>3.0858892366308344</v>
      </c>
      <c r="H38" s="92">
        <v>1.929724187429509</v>
      </c>
      <c r="I38" s="92">
        <v>1.9385892116182575</v>
      </c>
      <c r="J38" s="92">
        <v>1.5737055837563452</v>
      </c>
      <c r="K38" s="92">
        <v>6.010210526315789</v>
      </c>
      <c r="L38" s="92">
        <v>4.436817472698908</v>
      </c>
      <c r="M38" s="92">
        <v>12.859878419452889</v>
      </c>
      <c r="N38" s="93">
        <v>19.700402898369667</v>
      </c>
      <c r="O38" s="91">
        <f t="shared" si="2"/>
        <v>24.737730318257956</v>
      </c>
      <c r="P38" s="93">
        <f t="shared" si="3"/>
        <v>1.5737055837563452</v>
      </c>
      <c r="Q38" s="176">
        <f>(mm!C38*'NH4'!C38+mm!D38*'NH4'!D38+mm!E38*'NH4'!E38+mm!F38*'NH4'!F38+mm!G38*'NH4'!G38+mm!H38*'NH4'!H38+mm!I38*'NH4'!I38+mm!J38*'NH4'!J38+mm!K38*'NH4'!K38+mm!L38*'NH4'!L38+mm!M38*'NH4'!M38+mm!N38*'NH4'!N38)/mm!O38</f>
        <v>5.549176463074212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44.757039926017036</v>
      </c>
      <c r="D39" s="142">
        <v>26.624151960110289</v>
      </c>
      <c r="E39" s="142">
        <v>14.361571319944987</v>
      </c>
      <c r="F39" s="142">
        <v>13.78665079555012</v>
      </c>
      <c r="G39" s="142">
        <v>22.372533172949002</v>
      </c>
      <c r="H39" s="142">
        <v>11.193372185369716</v>
      </c>
      <c r="I39" s="142">
        <v>8.4392462420186476</v>
      </c>
      <c r="J39" s="142">
        <v>15.883233736270322</v>
      </c>
      <c r="K39" s="142">
        <v>30.49006081501479</v>
      </c>
      <c r="L39" s="142">
        <v>21.077119273951141</v>
      </c>
      <c r="M39" s="142">
        <v>29.291640864845625</v>
      </c>
      <c r="N39" s="143">
        <v>28.227668171762144</v>
      </c>
      <c r="O39" s="122">
        <f t="shared" si="2"/>
        <v>44.757039926017036</v>
      </c>
      <c r="P39" s="124">
        <f t="shared" si="3"/>
        <v>8.4392462420186476</v>
      </c>
      <c r="Q39" s="183">
        <f>(mm!C39*'NH4'!C39+mm!D39*'NH4'!D39+mm!E39*'NH4'!E39+mm!F39*'NH4'!F39+mm!G39*'NH4'!G39+mm!H39*'NH4'!H39+mm!I39*'NH4'!I39+mm!J39*'NH4'!J39+mm!K39*'NH4'!K39+mm!L39*'NH4'!L39+mm!M39*'NH4'!M39+mm!N39*'NH4'!N39)/mm!O39</f>
        <v>19.263372636236593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36.034437835050973</v>
      </c>
      <c r="D41" s="134">
        <v>20.511910767644402</v>
      </c>
      <c r="E41" s="134">
        <v>13.305023200634206</v>
      </c>
      <c r="F41" s="134">
        <v>9.9787674004756539</v>
      </c>
      <c r="G41" s="134">
        <v>11.64189530055493</v>
      </c>
      <c r="H41" s="134">
        <v>9.4243914337825636</v>
      </c>
      <c r="I41" s="134">
        <v>9.4243914337825636</v>
      </c>
      <c r="J41" s="134">
        <v>23.28379060110986</v>
      </c>
      <c r="K41" s="134">
        <v>28.827550268040781</v>
      </c>
      <c r="L41" s="134">
        <v>29.381926234733875</v>
      </c>
      <c r="M41" s="134">
        <v>39.360693635209529</v>
      </c>
      <c r="N41" s="135">
        <v>39.360693635209529</v>
      </c>
      <c r="O41" s="133">
        <f t="shared" ref="O41:O56" si="4">MAX(C41:N41)</f>
        <v>39.360693635209529</v>
      </c>
      <c r="P41" s="135">
        <f t="shared" ref="P41:P56" si="5">MIN(C41:N41)</f>
        <v>9.4243914337825636</v>
      </c>
      <c r="Q41" s="182">
        <f>(mm!C41*'NH4'!C41+mm!D41*'NH4'!D41+mm!E41*'NH4'!E41+mm!F41*'NH4'!F41+mm!G41*'NH4'!G41+mm!H41*'NH4'!H41+mm!I41*'NH4'!I41+mm!J41*'NH4'!J41+mm!K41*'NH4'!K41+mm!L41*'NH4'!L41+mm!M41*'NH4'!M41+mm!N41*'NH4'!N41)/mm!O41</f>
        <v>21.851746736466172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69.766791261394189</v>
      </c>
      <c r="D42" s="92">
        <v>6.2247790280933124</v>
      </c>
      <c r="E42" s="92">
        <v>5.9949139542205634</v>
      </c>
      <c r="F42" s="92">
        <v>7.6006004751828344</v>
      </c>
      <c r="G42" s="92">
        <v>11.01818422287711</v>
      </c>
      <c r="H42" s="92">
        <v>6.621538032845784</v>
      </c>
      <c r="I42" s="92">
        <v>3.9081094983569944</v>
      </c>
      <c r="J42" s="101">
        <v>17.184035476718403</v>
      </c>
      <c r="K42" s="92">
        <v>19.500410286851615</v>
      </c>
      <c r="L42" s="92">
        <v>28.936408739906451</v>
      </c>
      <c r="M42" s="92">
        <v>54.278840543282129</v>
      </c>
      <c r="N42" s="93">
        <v>16.193862476681041</v>
      </c>
      <c r="O42" s="91">
        <f t="shared" si="4"/>
        <v>69.766791261394189</v>
      </c>
      <c r="P42" s="93">
        <f t="shared" si="5"/>
        <v>3.9081094983569944</v>
      </c>
      <c r="Q42" s="176">
        <f>(mm!C42*'NH4'!C42+mm!D42*'NH4'!D42+mm!E42*'NH4'!E42+mm!F42*'NH4'!F42+mm!G42*'NH4'!G42+mm!H42*'NH4'!H42+mm!I42*'NH4'!I42+mm!J42*'NH4'!J42+mm!K42*'NH4'!K42+mm!L42*'NH4'!L42+mm!M42*'NH4'!M42+mm!N42*'NH4'!N42)/mm!O42</f>
        <v>14.25866394471629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13.011189427312775</v>
      </c>
      <c r="D43" s="92">
        <v>11.742380952380952</v>
      </c>
      <c r="E43" s="92">
        <v>8.2757844474761235</v>
      </c>
      <c r="F43" s="92">
        <v>10.920263157894736</v>
      </c>
      <c r="G43" s="92">
        <v>10.955376344086021</v>
      </c>
      <c r="H43" s="92">
        <v>11.799854014598539</v>
      </c>
      <c r="I43" s="92">
        <v>9.9364628820960696</v>
      </c>
      <c r="J43" s="92">
        <v>18.523809523809526</v>
      </c>
      <c r="K43" s="92">
        <v>15.85754189944134</v>
      </c>
      <c r="L43" s="92">
        <v>24.047154471544715</v>
      </c>
      <c r="M43" s="92">
        <v>22.727272727272727</v>
      </c>
      <c r="N43" s="93">
        <v>24.161181102362203</v>
      </c>
      <c r="O43" s="91">
        <f t="shared" si="4"/>
        <v>24.161181102362203</v>
      </c>
      <c r="P43" s="93">
        <f t="shared" si="5"/>
        <v>8.2757844474761235</v>
      </c>
      <c r="Q43" s="176">
        <f>(mm!C43*'NH4'!C43+mm!D43*'NH4'!D43+mm!E43*'NH4'!E43+mm!F43*'NH4'!F43+mm!G43*'NH4'!G43+mm!H43*'NH4'!H43+mm!I43*'NH4'!I43+mm!J43*'NH4'!J43+mm!K43*'NH4'!K43+mm!L43*'NH4'!L43+mm!M43*'NH4'!M43+mm!N43*'NH4'!N43)/mm!O43</f>
        <v>12.817593303104291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25.49889135254989</v>
      </c>
      <c r="D44" s="92">
        <v>15.521064301552109</v>
      </c>
      <c r="E44" s="92">
        <v>13.85809312638581</v>
      </c>
      <c r="F44" s="92">
        <v>12.195121951219512</v>
      </c>
      <c r="G44" s="92">
        <v>17.184035476718403</v>
      </c>
      <c r="H44" s="92">
        <v>7.2062084257206216</v>
      </c>
      <c r="I44" s="92">
        <v>6.0975609756097562</v>
      </c>
      <c r="J44" s="92">
        <v>8.3148558758314852</v>
      </c>
      <c r="K44" s="92">
        <v>14.69092768596928</v>
      </c>
      <c r="L44" s="92">
        <v>34.922394678492246</v>
      </c>
      <c r="M44" s="92">
        <v>39.489751564875753</v>
      </c>
      <c r="N44" s="93">
        <v>17.700915895822956</v>
      </c>
      <c r="O44" s="91">
        <f t="shared" si="4"/>
        <v>39.489751564875753</v>
      </c>
      <c r="P44" s="93">
        <f t="shared" si="5"/>
        <v>6.0975609756097562</v>
      </c>
      <c r="Q44" s="176">
        <f>(mm!C44*'NH4'!C44+mm!D44*'NH4'!D44+mm!E44*'NH4'!E44+mm!F44*'NH4'!F44+mm!G44*'NH4'!G44+mm!H44*'NH4'!H44+mm!I44*'NH4'!I44+mm!J44*'NH4'!J44+mm!K44*'NH4'!K44+mm!L44*'NH4'!L44+mm!M44*'NH4'!M44+mm!N44*'NH4'!N44)/mm!O44</f>
        <v>14.945981607611852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10.62</v>
      </c>
      <c r="D45" s="92">
        <v>8.01</v>
      </c>
      <c r="E45" s="92">
        <v>7.24</v>
      </c>
      <c r="F45" s="92">
        <v>5.34</v>
      </c>
      <c r="G45" s="92">
        <v>7.82</v>
      </c>
      <c r="H45" s="184">
        <v>0.2</v>
      </c>
      <c r="I45" s="184">
        <v>1.79</v>
      </c>
      <c r="J45" s="92">
        <v>0.55000000000000004</v>
      </c>
      <c r="K45" s="92">
        <v>15.71</v>
      </c>
      <c r="L45" s="92">
        <v>11.84</v>
      </c>
      <c r="M45" s="92">
        <v>23.06</v>
      </c>
      <c r="N45" s="93">
        <v>16.55</v>
      </c>
      <c r="O45" s="91">
        <f t="shared" si="4"/>
        <v>23.06</v>
      </c>
      <c r="P45" s="93">
        <f t="shared" si="5"/>
        <v>0.2</v>
      </c>
      <c r="Q45" s="186">
        <f>(mm!C45*'NH4'!C45+mm!D45*'NH4'!D45+mm!E45*'NH4'!E45+mm!F45*'NH4'!F45+mm!G45*'NH4'!G45+mm!H45*'NH4'!H45+mm!I45*'NH4'!I45+mm!J45*'NH4'!J45+mm!K45*'NH4'!K45+mm!L45*'NH4'!L45+mm!M45*'NH4'!M45+mm!N45*'NH4'!N45)/mm!O45</f>
        <v>8.0624136953285603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22.904657214151726</v>
      </c>
      <c r="D46" s="142">
        <v>12.130582731897066</v>
      </c>
      <c r="E46" s="142">
        <v>11.807847732667767</v>
      </c>
      <c r="F46" s="142">
        <v>11.427357280099603</v>
      </c>
      <c r="G46" s="142">
        <v>12.955751897155812</v>
      </c>
      <c r="H46" s="142">
        <v>7.1418824819580609</v>
      </c>
      <c r="I46" s="142">
        <v>8.4727697805212596</v>
      </c>
      <c r="J46" s="142">
        <v>11.922246277590718</v>
      </c>
      <c r="K46" s="142">
        <v>22.451261056644878</v>
      </c>
      <c r="L46" s="142">
        <v>23.563120653399668</v>
      </c>
      <c r="M46" s="142">
        <v>39.040679042288559</v>
      </c>
      <c r="N46" s="143">
        <v>20.720776149667017</v>
      </c>
      <c r="O46" s="141">
        <f t="shared" si="4"/>
        <v>39.040679042288559</v>
      </c>
      <c r="P46" s="143">
        <f t="shared" si="5"/>
        <v>7.1418824819580609</v>
      </c>
      <c r="Q46" s="183">
        <f>(mm!C46*'NH4'!C46+mm!D46*'NH4'!D46+mm!E46*'NH4'!E46+mm!F46*'NH4'!F46+mm!G46*'NH4'!G46+mm!H46*'NH4'!H46+mm!I46*'NH4'!I46+mm!J46*'NH4'!J46+mm!K46*'NH4'!K46+mm!L46*'NH4'!L46+mm!M46*'NH4'!M46+mm!N46*'NH4'!N46)/mm!O46</f>
        <v>14.103817648209857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31.06</v>
      </c>
      <c r="D47" s="149">
        <v>14.79</v>
      </c>
      <c r="E47" s="149">
        <v>3.82</v>
      </c>
      <c r="F47" s="149">
        <v>9.9</v>
      </c>
      <c r="G47" s="149">
        <v>23.22</v>
      </c>
      <c r="H47" s="149">
        <v>17.46</v>
      </c>
      <c r="I47" s="149">
        <v>17.37</v>
      </c>
      <c r="J47" s="149">
        <v>30.63</v>
      </c>
      <c r="K47" s="149">
        <v>25.22</v>
      </c>
      <c r="L47" s="149">
        <v>39.33</v>
      </c>
      <c r="M47" s="149">
        <v>33.5</v>
      </c>
      <c r="N47" s="150">
        <v>25.9</v>
      </c>
      <c r="O47" s="94">
        <f t="shared" si="4"/>
        <v>39.33</v>
      </c>
      <c r="P47" s="150">
        <f t="shared" si="5"/>
        <v>3.82</v>
      </c>
      <c r="Q47" s="175">
        <f>(mm!C47*'NH4'!C47+mm!D47*'NH4'!D47+mm!E47*'NH4'!E47+mm!F47*'NH4'!F47+mm!G47*'NH4'!G47+mm!H47*'NH4'!H47+mm!I47*'NH4'!I47+mm!J47*'NH4'!J47+mm!K47*'NH4'!K47+mm!L47*'NH4'!L47+mm!M47*'NH4'!M47+mm!N47*'NH4'!N47)/mm!O47</f>
        <v>15.614707825203251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24.733297280952716</v>
      </c>
      <c r="D48" s="92">
        <v>21.920488473167048</v>
      </c>
      <c r="E48" s="92">
        <v>17.78359295974105</v>
      </c>
      <c r="F48" s="92">
        <v>11.905030460083651</v>
      </c>
      <c r="G48" s="92">
        <v>22.958147847766664</v>
      </c>
      <c r="H48" s="92">
        <v>12.260001429796967</v>
      </c>
      <c r="I48" s="92">
        <v>15.970007955449484</v>
      </c>
      <c r="J48" s="92">
        <v>28.498004810320325</v>
      </c>
      <c r="K48" s="92">
        <v>22.847254517327716</v>
      </c>
      <c r="L48" s="92">
        <v>30.86668106427091</v>
      </c>
      <c r="M48" s="92">
        <v>35.155775063856957</v>
      </c>
      <c r="N48" s="93">
        <v>21.710257965388973</v>
      </c>
      <c r="O48" s="91">
        <f t="shared" si="4"/>
        <v>35.155775063856957</v>
      </c>
      <c r="P48" s="93">
        <f t="shared" si="5"/>
        <v>11.905030460083651</v>
      </c>
      <c r="Q48" s="182">
        <f>(mm!C48*'NH4'!C48+mm!D48*'NH4'!D48+mm!E48*'NH4'!E48+mm!F48*'NH4'!F48+mm!G48*'NH4'!G48+mm!H48*'NH4'!H48+mm!I48*'NH4'!I48+mm!J48*'NH4'!J48+mm!K48*'NH4'!K48+mm!L48*'NH4'!L48+mm!M48*'NH4'!M48+mm!N48*'NH4'!N48)/mm!O48</f>
        <v>19.899027907378606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22.270075597810429</v>
      </c>
      <c r="D49" s="92">
        <v>24.831980732177264</v>
      </c>
      <c r="E49" s="92">
        <v>12.463592974270769</v>
      </c>
      <c r="F49" s="92">
        <v>10.697061120114251</v>
      </c>
      <c r="G49" s="92">
        <v>9.2686533786902352</v>
      </c>
      <c r="H49" s="92">
        <v>5.2415197361289634</v>
      </c>
      <c r="I49" s="101">
        <v>9.2200000000000006</v>
      </c>
      <c r="J49" s="92"/>
      <c r="K49" s="101">
        <v>8.50772327442745</v>
      </c>
      <c r="L49" s="92">
        <v>21.666825350019465</v>
      </c>
      <c r="M49" s="92">
        <v>51.278320448214338</v>
      </c>
      <c r="N49" s="93">
        <v>39.555643471271296</v>
      </c>
      <c r="O49" s="91">
        <f t="shared" si="4"/>
        <v>51.278320448214338</v>
      </c>
      <c r="P49" s="93">
        <f t="shared" si="5"/>
        <v>5.2415197361289634</v>
      </c>
      <c r="Q49" s="176">
        <f>(mm!C49*'NH4'!C49+mm!D49*'NH4'!D49+mm!E49*'NH4'!E49+mm!F49*'NH4'!F49+mm!G49*'NH4'!G49+mm!H49*'NH4'!H49+mm!I49*'NH4'!I49+mm!J49*'NH4'!J49+mm!K49*'NH4'!K49+mm!L49*'NH4'!L49+mm!M49*'NH4'!M49+mm!N49*'NH4'!N49)/mm!O49</f>
        <v>14.498607579004718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4.9140848026868174</v>
      </c>
      <c r="D50" s="92">
        <v>34.823322683706074</v>
      </c>
      <c r="E50" s="92">
        <v>4.5</v>
      </c>
      <c r="F50" s="92">
        <v>3</v>
      </c>
      <c r="G50" s="92">
        <v>11.264010905786126</v>
      </c>
      <c r="H50" s="92">
        <v>6.3130999342537804</v>
      </c>
      <c r="I50" s="92">
        <v>5.3947968836950464</v>
      </c>
      <c r="J50" s="92">
        <v>14.204399323181049</v>
      </c>
      <c r="K50" s="92">
        <v>16.898815516730824</v>
      </c>
      <c r="L50" s="92">
        <v>22.914386694386693</v>
      </c>
      <c r="M50" s="92">
        <v>29.613835043709617</v>
      </c>
      <c r="N50" s="93">
        <v>24.014023831347391</v>
      </c>
      <c r="O50" s="91">
        <f t="shared" si="4"/>
        <v>34.823322683706074</v>
      </c>
      <c r="P50" s="93">
        <f t="shared" si="5"/>
        <v>3</v>
      </c>
      <c r="Q50" s="176">
        <f>(mm!C50*'NH4'!C50+mm!D50*'NH4'!D50+mm!E50*'NH4'!E50+mm!F50*'NH4'!F50+mm!G50*'NH4'!G50+mm!H50*'NH4'!H50+mm!I50*'NH4'!I50+mm!J50*'NH4'!J50+mm!K50*'NH4'!K50+mm!L50*'NH4'!L50+mm!M50*'NH4'!M50+mm!N50*'NH4'!N50)/mm!O50</f>
        <v>9.4884350151931436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25.5</v>
      </c>
      <c r="D51" s="92">
        <v>48.7</v>
      </c>
      <c r="E51" s="92">
        <v>13.7</v>
      </c>
      <c r="F51" s="92">
        <v>11.8</v>
      </c>
      <c r="G51" s="92">
        <v>41</v>
      </c>
      <c r="H51" s="92">
        <v>10</v>
      </c>
      <c r="I51" s="92">
        <v>13.9</v>
      </c>
      <c r="J51" s="92">
        <v>9.1999999999999993</v>
      </c>
      <c r="K51" s="92">
        <v>17.8</v>
      </c>
      <c r="L51" s="92">
        <v>35.700000000000003</v>
      </c>
      <c r="M51" s="92">
        <v>45.6</v>
      </c>
      <c r="N51" s="93">
        <v>25.1</v>
      </c>
      <c r="O51" s="91">
        <f t="shared" si="4"/>
        <v>48.7</v>
      </c>
      <c r="P51" s="93">
        <f t="shared" si="5"/>
        <v>9.1999999999999993</v>
      </c>
      <c r="Q51" s="176">
        <f>(mm!C51*'NH4'!C51+mm!D51*'NH4'!D51+mm!E51*'NH4'!E51+mm!F51*'NH4'!F51+mm!G51*'NH4'!G51+mm!H51*'NH4'!H51+mm!I51*'NH4'!I51+mm!J51*'NH4'!J51+mm!K51*'NH4'!K51+mm!L51*'NH4'!L51+mm!M51*'NH4'!M51+mm!N51*'NH4'!N51)/mm!O51</f>
        <v>20.038942558966838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22.9</v>
      </c>
      <c r="D52" s="92">
        <v>43.5</v>
      </c>
      <c r="E52" s="92">
        <v>19.399999999999999</v>
      </c>
      <c r="F52" s="92">
        <v>29.4</v>
      </c>
      <c r="G52" s="92">
        <v>28.6</v>
      </c>
      <c r="H52" s="92">
        <v>9.5</v>
      </c>
      <c r="I52" s="92">
        <v>8.6</v>
      </c>
      <c r="J52" s="92">
        <v>13.2</v>
      </c>
      <c r="K52" s="92">
        <v>20.9</v>
      </c>
      <c r="L52" s="92">
        <v>40.299999999999997</v>
      </c>
      <c r="M52" s="92">
        <v>31.7</v>
      </c>
      <c r="N52" s="93">
        <v>25.8</v>
      </c>
      <c r="O52" s="91">
        <f t="shared" si="4"/>
        <v>43.5</v>
      </c>
      <c r="P52" s="93">
        <f t="shared" si="5"/>
        <v>8.6</v>
      </c>
      <c r="Q52" s="176">
        <f>(mm!C52*'NH4'!C52+mm!D52*'NH4'!D52+mm!E52*'NH4'!E52+mm!F52*'NH4'!F52+mm!G52*'NH4'!G52+mm!H52*'NH4'!H52+mm!I52*'NH4'!I52+mm!J52*'NH4'!J52+mm!K52*'NH4'!K52+mm!L52*'NH4'!L52+mm!M52*'NH4'!M52+mm!N52*'NH4'!N52)/mm!O52</f>
        <v>23.034810207745572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4.0248990519751606</v>
      </c>
      <c r="D53" s="92">
        <v>6.8279343196110238</v>
      </c>
      <c r="E53" s="92">
        <v>2.2450316721731318</v>
      </c>
      <c r="F53" s="92">
        <v>5.1497772635047676</v>
      </c>
      <c r="G53" s="92">
        <v>15.087100246145667</v>
      </c>
      <c r="H53" s="155">
        <v>4.5029106517510895</v>
      </c>
      <c r="I53" s="92">
        <v>1.2543585160306707</v>
      </c>
      <c r="J53" s="92">
        <v>0.89125144546477553</v>
      </c>
      <c r="K53" s="92">
        <v>2.4512999329382268</v>
      </c>
      <c r="L53" s="92">
        <v>2.0094685858226589</v>
      </c>
      <c r="M53" s="92">
        <v>9.4062472884174859</v>
      </c>
      <c r="N53" s="93">
        <v>4.0388066012424355</v>
      </c>
      <c r="O53" s="91">
        <f t="shared" si="4"/>
        <v>15.087100246145667</v>
      </c>
      <c r="P53" s="93">
        <f t="shared" si="5"/>
        <v>0.89125144546477553</v>
      </c>
      <c r="Q53" s="176">
        <f>(mm!C53*'NH4'!C53+mm!D53*'NH4'!D53+mm!E53*'NH4'!E53+mm!F53*'NH4'!F53+mm!G53*'NH4'!G53+mm!H53*'NH4'!H53+mm!I53*'NH4'!I53+mm!J53*'NH4'!J53+mm!K53*'NH4'!K53+mm!L53*'NH4'!L53+mm!M53*'NH4'!M53+mm!N53*'NH4'!N53)/mm!O53</f>
        <v>4.2351856011477205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16.600000000000001</v>
      </c>
      <c r="D54" s="92">
        <v>18.5</v>
      </c>
      <c r="E54" s="92">
        <v>7</v>
      </c>
      <c r="F54" s="92">
        <v>10</v>
      </c>
      <c r="G54" s="92">
        <v>12.4</v>
      </c>
      <c r="H54" s="92">
        <v>4.5999999999999996</v>
      </c>
      <c r="I54" s="92">
        <v>4.7</v>
      </c>
      <c r="J54" s="92">
        <v>17.600000000000001</v>
      </c>
      <c r="K54" s="92">
        <v>14.1</v>
      </c>
      <c r="L54" s="92">
        <v>20.7</v>
      </c>
      <c r="M54" s="92">
        <v>37.799999999999997</v>
      </c>
      <c r="N54" s="93">
        <v>26</v>
      </c>
      <c r="O54" s="91">
        <f t="shared" si="4"/>
        <v>37.799999999999997</v>
      </c>
      <c r="P54" s="93">
        <f t="shared" si="5"/>
        <v>4.5999999999999996</v>
      </c>
      <c r="Q54" s="176">
        <f>(mm!C54*'NH4'!C54+mm!D54*'NH4'!D54+mm!E54*'NH4'!E54+mm!F54*'NH4'!F54+mm!G54*'NH4'!G54+mm!H54*'NH4'!H54+mm!I54*'NH4'!I54+mm!J54*'NH4'!J54+mm!K54*'NH4'!K54+mm!L54*'NH4'!L54+mm!M54*'NH4'!M54+mm!N54*'NH4'!N54)/mm!O54</f>
        <v>10.876283414954498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16.602284275683665</v>
      </c>
      <c r="D55" s="92">
        <v>19.491974508081274</v>
      </c>
      <c r="E55" s="92">
        <v>4.1082817107458798</v>
      </c>
      <c r="F55" s="92">
        <v>1.0899361007419051</v>
      </c>
      <c r="G55" s="92">
        <v>12.644793179906722</v>
      </c>
      <c r="H55" s="92">
        <v>2.6147583861897603</v>
      </c>
      <c r="I55" s="92">
        <v>7.5894763377079046</v>
      </c>
      <c r="J55" s="92">
        <v>13.174606591608724</v>
      </c>
      <c r="K55" s="92">
        <v>13.256669999855081</v>
      </c>
      <c r="L55" s="92">
        <v>29.848923296628964</v>
      </c>
      <c r="M55" s="92">
        <v>39.760848907190372</v>
      </c>
      <c r="N55" s="93">
        <v>27.577605321507761</v>
      </c>
      <c r="O55" s="91">
        <f t="shared" si="4"/>
        <v>39.760848907190372</v>
      </c>
      <c r="P55" s="93">
        <f t="shared" si="5"/>
        <v>1.0899361007419051</v>
      </c>
      <c r="Q55" s="176">
        <f>(mm!C55*'NH4'!C55+mm!D55*'NH4'!D55+mm!E55*'NH4'!E55+mm!F55*'NH4'!F55+mm!G55*'NH4'!G55+mm!H55*'NH4'!H55+mm!I55*'NH4'!I55+mm!J55*'NH4'!J55+mm!K55*'NH4'!K55+mm!L55*'NH4'!L55+mm!M55*'NH4'!M55+mm!N55*'NH4'!N55)/mm!O55</f>
        <v>10.957835545112573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15.3</v>
      </c>
      <c r="D56" s="123">
        <v>6.3</v>
      </c>
      <c r="E56" s="123">
        <v>3.8</v>
      </c>
      <c r="F56" s="123">
        <v>12.6</v>
      </c>
      <c r="G56" s="123">
        <v>11.5</v>
      </c>
      <c r="H56" s="123">
        <v>1</v>
      </c>
      <c r="I56" s="123">
        <v>0.7</v>
      </c>
      <c r="J56" s="123">
        <v>0</v>
      </c>
      <c r="K56" s="123">
        <v>9</v>
      </c>
      <c r="L56" s="123">
        <v>23.1</v>
      </c>
      <c r="M56" s="123">
        <v>23.6</v>
      </c>
      <c r="N56" s="124">
        <v>24.9</v>
      </c>
      <c r="O56" s="122">
        <f t="shared" si="4"/>
        <v>24.9</v>
      </c>
      <c r="P56" s="124">
        <f t="shared" si="5"/>
        <v>0</v>
      </c>
      <c r="Q56" s="181">
        <f>(mm!C56*'NH4'!C56+mm!D56*'NH4'!D56+mm!E56*'NH4'!E56+mm!F56*'NH4'!F56+mm!G56*'NH4'!G56+mm!H56*'NH4'!H56+mm!I56*'NH4'!I56+mm!J56*'NH4'!J56+mm!K56*'NH4'!K56+mm!L56*'NH4'!L56+mm!M56*'NH4'!M56+mm!N56*'NH4'!N56)/mm!O56</f>
        <v>6.8477215813804539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234</v>
      </c>
      <c r="C2" s="166" t="s">
        <v>235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228</v>
      </c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70.769929589135685</v>
      </c>
      <c r="D5" s="92">
        <v>10.394519676373481</v>
      </c>
      <c r="E5" s="92">
        <v>35.573560951312857</v>
      </c>
      <c r="F5" s="92">
        <v>16.12128364782939</v>
      </c>
      <c r="G5" s="92">
        <v>5.6317958722509109</v>
      </c>
      <c r="H5" s="92">
        <v>29.634153052210266</v>
      </c>
      <c r="I5" s="92">
        <v>44.799230917236187</v>
      </c>
      <c r="J5" s="92">
        <v>133.40750945717929</v>
      </c>
      <c r="K5" s="92">
        <v>179.10137358930388</v>
      </c>
      <c r="L5" s="92">
        <v>124.73641947480488</v>
      </c>
      <c r="M5" s="92">
        <v>110.8642941543964</v>
      </c>
      <c r="N5" s="93">
        <v>117.39754207278384</v>
      </c>
      <c r="O5" s="94">
        <f t="shared" ref="O5:O16" si="0">MAX(C5:N5)</f>
        <v>179.10137358930388</v>
      </c>
      <c r="P5" s="150">
        <f t="shared" ref="P5:P16" si="1">MIN(C5:N5)</f>
        <v>5.6317958722509109</v>
      </c>
      <c r="Q5" s="175">
        <f>(mm!C5*Na!C5+mm!D5*Na!D5+mm!E5*Na!E5+mm!F5*Na!F5+mm!G5*Na!G5+mm!H5*Na!H5+mm!I5*Na!I5+mm!J5*Na!J5+mm!K5*Na!K5+mm!L5*Na!L5+mm!M5*Na!M5+mm!N5*Na!N5)/mm!O5</f>
        <v>73.195741138994734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47.388732419960064</v>
      </c>
      <c r="D6" s="92">
        <v>4.7618592670372264</v>
      </c>
      <c r="E6" s="92">
        <v>5.0204565571935422</v>
      </c>
      <c r="F6" s="92">
        <v>2.8676906496964558</v>
      </c>
      <c r="G6" s="92">
        <v>4.2810796063981824</v>
      </c>
      <c r="H6" s="92">
        <v>19.213755396209613</v>
      </c>
      <c r="I6" s="92">
        <v>107.22069781130108</v>
      </c>
      <c r="J6" s="101">
        <v>39.855874393142656</v>
      </c>
      <c r="K6" s="92">
        <v>209.07904081703236</v>
      </c>
      <c r="L6" s="92">
        <v>136.25226819895252</v>
      </c>
      <c r="M6" s="92">
        <v>118.59427170579087</v>
      </c>
      <c r="N6" s="93">
        <v>134.90063852824682</v>
      </c>
      <c r="O6" s="91">
        <f t="shared" si="0"/>
        <v>209.07904081703236</v>
      </c>
      <c r="P6" s="93">
        <f t="shared" si="1"/>
        <v>2.8676906496964558</v>
      </c>
      <c r="Q6" s="176">
        <f>(mm!C6*Na!C6+mm!D6*Na!D6+mm!E6*Na!E6+mm!F6*Na!F6+mm!G6*Na!G6+mm!H6*Na!H6+mm!I6*Na!I6+mm!J6*Na!J6+mm!K6*Na!K6+mm!L6*Na!L6+mm!M6*Na!M6+mm!N6*Na!N6)/mm!O6</f>
        <v>60.005652710774704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67.073463268365813</v>
      </c>
      <c r="D7" s="92">
        <v>11.20024494794856</v>
      </c>
      <c r="E7" s="92">
        <v>27.869256860931234</v>
      </c>
      <c r="F7" s="92">
        <v>7.7417708599132418</v>
      </c>
      <c r="G7" s="92">
        <v>5.3460556653491427</v>
      </c>
      <c r="H7" s="92">
        <v>19.588709284775305</v>
      </c>
      <c r="I7" s="92">
        <v>42.642472152353577</v>
      </c>
      <c r="J7" s="92">
        <v>109.0513833992095</v>
      </c>
      <c r="K7" s="92">
        <v>167.16843374154132</v>
      </c>
      <c r="L7" s="92">
        <v>96.102524185477606</v>
      </c>
      <c r="M7" s="92">
        <v>112.87343447714082</v>
      </c>
      <c r="N7" s="93">
        <v>151.26246762550281</v>
      </c>
      <c r="O7" s="91">
        <f t="shared" si="0"/>
        <v>167.16843374154132</v>
      </c>
      <c r="P7" s="93">
        <f t="shared" si="1"/>
        <v>5.3460556653491427</v>
      </c>
      <c r="Q7" s="176">
        <f>(mm!C7*Na!C7+mm!D7*Na!D7+mm!E7*Na!E7+mm!F7*Na!F7+mm!G7*Na!G7+mm!H7*Na!H7+mm!I7*Na!I7+mm!J7*Na!J7+mm!K7*Na!K7+mm!L7*Na!L7+mm!M7*Na!M7+mm!N7*Na!N7)/mm!O7</f>
        <v>54.86913848758698</v>
      </c>
      <c r="R7" s="22"/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43.222572649941789</v>
      </c>
      <c r="D8" s="92">
        <v>6.8347725680103055</v>
      </c>
      <c r="E8" s="92">
        <v>2.3266435454082104</v>
      </c>
      <c r="F8" s="92">
        <v>1.8889110809482752</v>
      </c>
      <c r="G8" s="92">
        <v>3.6388715353364094</v>
      </c>
      <c r="H8" s="101">
        <v>2.8979113953315387</v>
      </c>
      <c r="I8" s="92">
        <v>19.3292870661924</v>
      </c>
      <c r="J8" s="92">
        <v>45.156319178798434</v>
      </c>
      <c r="K8" s="92">
        <v>43.370368026583314</v>
      </c>
      <c r="L8" s="92">
        <v>50.781866582465902</v>
      </c>
      <c r="M8" s="92">
        <v>102.51475961057403</v>
      </c>
      <c r="N8" s="93">
        <v>15.726529904274983</v>
      </c>
      <c r="O8" s="91">
        <f t="shared" si="0"/>
        <v>102.51475961057403</v>
      </c>
      <c r="P8" s="93">
        <f t="shared" si="1"/>
        <v>1.8889110809482752</v>
      </c>
      <c r="Q8" s="176">
        <f>(mm!C8*Na!C8+mm!D8*Na!D8+mm!E8*Na!E8+mm!F8*Na!F8+mm!G8*Na!G8+mm!H8*Na!H8+mm!I8*Na!I8+mm!J8*Na!J8+mm!K8*Na!K8+mm!L8*Na!L8+mm!M8*Na!M8+mm!N8*Na!N8)/mm!O8</f>
        <v>14.589575492912493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37.200000000000003</v>
      </c>
      <c r="F9" s="92"/>
      <c r="G9" s="92">
        <v>8.8000000000000007</v>
      </c>
      <c r="H9" s="92"/>
      <c r="I9" s="92"/>
      <c r="J9" s="92">
        <v>162.19999999999999</v>
      </c>
      <c r="K9" s="92"/>
      <c r="L9" s="92"/>
      <c r="M9" s="92">
        <v>385</v>
      </c>
      <c r="N9" s="93"/>
      <c r="O9" s="91">
        <f t="shared" si="0"/>
        <v>385</v>
      </c>
      <c r="P9" s="93">
        <f t="shared" si="1"/>
        <v>8.8000000000000007</v>
      </c>
      <c r="Q9" s="179">
        <f>(mm!C9*Na!C9+mm!D9*Na!D9+mm!E9*Na!E9+mm!F9*Na!F9+mm!G9*Na!G9+mm!H9*Na!H9+mm!I9*Na!I9+mm!J9*Na!J9+mm!K9*Na!K9+mm!L9*Na!L9+mm!M9*Na!M9+mm!N9*Na!N9)/mm!O9</f>
        <v>144.11019216405245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74.7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74.7</v>
      </c>
      <c r="P10" s="93">
        <f t="shared" si="1"/>
        <v>74.7</v>
      </c>
      <c r="Q10" s="179">
        <f>(mm!C10*Na!C10+mm!D10*Na!D10+mm!E10*Na!E10+mm!F10*Na!F10+mm!G10*Na!G10+mm!H10*Na!H10+mm!I10*Na!I10+mm!J10*Na!J10+mm!K10*Na!K10+mm!L10*Na!L10+mm!M10*Na!M10+mm!N10*Na!N10)/mm!O10</f>
        <v>74.7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153.80000000000001</v>
      </c>
      <c r="D11" s="92">
        <v>10.8</v>
      </c>
      <c r="E11" s="92">
        <v>5</v>
      </c>
      <c r="F11" s="92">
        <v>21.3</v>
      </c>
      <c r="G11" s="92">
        <v>77.2</v>
      </c>
      <c r="H11" s="92">
        <v>119.8</v>
      </c>
      <c r="I11" s="92">
        <v>94.4</v>
      </c>
      <c r="J11" s="92">
        <v>7.3</v>
      </c>
      <c r="K11" s="92">
        <v>189.7</v>
      </c>
      <c r="L11" s="92">
        <v>116.6</v>
      </c>
      <c r="M11" s="180"/>
      <c r="N11" s="93">
        <v>19</v>
      </c>
      <c r="O11" s="91">
        <f t="shared" si="0"/>
        <v>189.7</v>
      </c>
      <c r="P11" s="93">
        <f t="shared" si="1"/>
        <v>5</v>
      </c>
      <c r="Q11" s="176">
        <f>(mm!C11*Na!C11+mm!D11*Na!D11+mm!E11*Na!E11+mm!F11*Na!F11+mm!G11*Na!G11+mm!H11*Na!H11+mm!I11*Na!I11+mm!J11*Na!J11+mm!K11*Na!K11+mm!L11*Na!L11+mm!M11*Na!M11+mm!N11*Na!N11)/mm!O11</f>
        <v>77.645778781038359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140.83853016916873</v>
      </c>
      <c r="D12" s="92">
        <v>23.606277636460874</v>
      </c>
      <c r="E12" s="92">
        <v>6.4842212437213211</v>
      </c>
      <c r="F12" s="92">
        <v>14.115836458065466</v>
      </c>
      <c r="G12" s="92">
        <v>20.156174333861681</v>
      </c>
      <c r="H12" s="92">
        <v>43.012717389277952</v>
      </c>
      <c r="I12" s="92">
        <v>82.854026838094441</v>
      </c>
      <c r="J12" s="92">
        <v>156.11259762058464</v>
      </c>
      <c r="K12" s="92">
        <v>354.44389798800171</v>
      </c>
      <c r="L12" s="92">
        <v>353.51587219849029</v>
      </c>
      <c r="M12" s="92">
        <v>261.46323653594453</v>
      </c>
      <c r="N12" s="93">
        <v>126.04276669872597</v>
      </c>
      <c r="O12" s="141">
        <f t="shared" si="0"/>
        <v>354.44389798800171</v>
      </c>
      <c r="P12" s="143">
        <f t="shared" si="1"/>
        <v>6.4842212437213211</v>
      </c>
      <c r="Q12" s="176">
        <f>(mm!C13*Na!C12+mm!D13*Na!D12+mm!E13*Na!E12+mm!F13*Na!F12+mm!G13*Na!G12+mm!H13*Na!H12+mm!I13*Na!I12+mm!J13*Na!J12+mm!K13*Na!K12+mm!L13*Na!L12+mm!M13*Na!M12+mm!N13*Na!N12)/mm!O13</f>
        <v>157.9363703200008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145.67537801038301</v>
      </c>
      <c r="D13" s="123">
        <v>41.471355437470272</v>
      </c>
      <c r="E13" s="123">
        <v>5.2856275245335977</v>
      </c>
      <c r="F13" s="123">
        <v>15.073258910098996</v>
      </c>
      <c r="G13" s="123">
        <v>19.571106611759006</v>
      </c>
      <c r="H13" s="123">
        <v>34.839958837977115</v>
      </c>
      <c r="I13" s="123">
        <v>87.212358445505174</v>
      </c>
      <c r="J13" s="123">
        <v>163.25214901653456</v>
      </c>
      <c r="K13" s="123">
        <v>447.2817111276791</v>
      </c>
      <c r="L13" s="123">
        <v>414.32386521009573</v>
      </c>
      <c r="M13" s="123">
        <v>214.99338548409432</v>
      </c>
      <c r="N13" s="124">
        <v>116.60360557923758</v>
      </c>
      <c r="O13" s="122">
        <f t="shared" si="0"/>
        <v>447.2817111276791</v>
      </c>
      <c r="P13" s="124">
        <f t="shared" si="1"/>
        <v>5.2856275245335977</v>
      </c>
      <c r="Q13" s="181">
        <f>(mm!C13*Na!C13+mm!D13*Na!D13+mm!E13*Na!E13+mm!F13*Na!F13+mm!G13*Na!G13+mm!H13*Na!H13+mm!I13*Na!I13+mm!J13*Na!J13+mm!K13*Na!K13+mm!L13*Na!L13+mm!M13*Na!M13+mm!N13*Na!N13)/mm!O13</f>
        <v>176.66498137323518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51.070041472156689</v>
      </c>
      <c r="D14" s="134">
        <v>9.0450766610618079</v>
      </c>
      <c r="E14" s="134">
        <v>7.9272468796428486</v>
      </c>
      <c r="F14" s="134">
        <v>25.236431879558438</v>
      </c>
      <c r="G14" s="134">
        <v>11.293706244800132</v>
      </c>
      <c r="H14" s="134">
        <v>37.069532157127988</v>
      </c>
      <c r="I14" s="134">
        <v>9.7473036254008072</v>
      </c>
      <c r="J14" s="134">
        <v>19.69262926297402</v>
      </c>
      <c r="K14" s="134">
        <v>36.523663986551703</v>
      </c>
      <c r="L14" s="134">
        <v>35.177155093000593</v>
      </c>
      <c r="M14" s="134">
        <v>18.495780273888247</v>
      </c>
      <c r="N14" s="135">
        <v>60.97651006454312</v>
      </c>
      <c r="O14" s="133">
        <f t="shared" si="0"/>
        <v>60.97651006454312</v>
      </c>
      <c r="P14" s="135">
        <f t="shared" si="1"/>
        <v>7.9272468796428486</v>
      </c>
      <c r="Q14" s="182">
        <f>(mm!C14*Na!C14+mm!D14*Na!D14+mm!E14*Na!E14+mm!F14*Na!F14+mm!G14*Na!G14+mm!H14*Na!H14+mm!I14*Na!I14+mm!J14*Na!J14+mm!K14*Na!K14+mm!L14*Na!L14+mm!M14*Na!M14+mm!N14*Na!N14)/mm!O14</f>
        <v>22.537628316936114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100.04349717268379</v>
      </c>
      <c r="D15" s="92">
        <v>24.358416702914312</v>
      </c>
      <c r="E15" s="92">
        <v>9.5693779904306222</v>
      </c>
      <c r="F15" s="92">
        <v>6.5245759025663332</v>
      </c>
      <c r="G15" s="92">
        <v>81.774684645498041</v>
      </c>
      <c r="H15" s="92">
        <v>79.599826011309275</v>
      </c>
      <c r="I15" s="92">
        <v>18.703784254023489</v>
      </c>
      <c r="J15" s="92">
        <v>20.878642888212269</v>
      </c>
      <c r="K15" s="92">
        <v>10.87429317094389</v>
      </c>
      <c r="L15" s="92">
        <v>113.09264897781645</v>
      </c>
      <c r="M15" s="92">
        <v>11.744236624619401</v>
      </c>
      <c r="N15" s="93">
        <v>70.465419747716396</v>
      </c>
      <c r="O15" s="91">
        <f t="shared" si="0"/>
        <v>113.09264897781645</v>
      </c>
      <c r="P15" s="93">
        <f t="shared" si="1"/>
        <v>6.5245759025663332</v>
      </c>
      <c r="Q15" s="176">
        <f>(mm!C15*Na!C15+mm!D15*Na!D15+mm!E15*Na!E15+mm!F15*Na!F15+mm!G15*Na!G15+mm!H15*Na!H15+mm!I15*Na!I15+mm!J15*Na!J15+mm!K15*Na!K15+mm!L15*Na!L15+mm!M15*Na!M15+mm!N15*Na!N15)/mm!O15</f>
        <v>46.12892110064795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150.50021748586343</v>
      </c>
      <c r="D16" s="92">
        <v>15.816163362619356</v>
      </c>
      <c r="E16" s="92">
        <v>4.7591024230483843</v>
      </c>
      <c r="F16" s="92">
        <v>6.7935796939156408</v>
      </c>
      <c r="G16" s="92">
        <v>9.8009218754393128</v>
      </c>
      <c r="H16" s="92">
        <v>20.934187838941551</v>
      </c>
      <c r="I16" s="92">
        <v>9.5893858895491935</v>
      </c>
      <c r="J16" s="92">
        <v>16.355934952182217</v>
      </c>
      <c r="K16" s="92">
        <v>10.439321444106133</v>
      </c>
      <c r="L16" s="92">
        <v>10.439321444106133</v>
      </c>
      <c r="M16" s="92">
        <v>27.327571533937249</v>
      </c>
      <c r="N16" s="93">
        <v>21.313614615050025</v>
      </c>
      <c r="O16" s="91">
        <f t="shared" si="0"/>
        <v>150.50021748586343</v>
      </c>
      <c r="P16" s="93">
        <f t="shared" si="1"/>
        <v>4.7591024230483843</v>
      </c>
      <c r="Q16" s="176">
        <f>(mm!C16*Na!C16+mm!D16*Na!D16+mm!E16*Na!E16+mm!F16*Na!F16+mm!G16*Na!G16+mm!H16*Na!H16+mm!I16*Na!I16+mm!J16*Na!J16+mm!K16*Na!K16+mm!L16*Na!L16+mm!M16*Na!M16+mm!N16*Na!N16)/mm!O16</f>
        <v>13.598901089508104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35.076252353729494</v>
      </c>
      <c r="D18" s="92">
        <v>10.811054481223206</v>
      </c>
      <c r="E18" s="92">
        <v>6.1133988453887476</v>
      </c>
      <c r="F18" s="92">
        <v>7.3293735645838272</v>
      </c>
      <c r="G18" s="92">
        <v>22.523070996973921</v>
      </c>
      <c r="H18" s="92">
        <v>25.681686087520809</v>
      </c>
      <c r="I18" s="92">
        <v>6.900841912444629</v>
      </c>
      <c r="J18" s="92">
        <v>16.126600882812237</v>
      </c>
      <c r="K18" s="92">
        <v>27.804376392618405</v>
      </c>
      <c r="L18" s="92">
        <v>35.904116639526158</v>
      </c>
      <c r="M18" s="92">
        <v>8.7834562251038211</v>
      </c>
      <c r="N18" s="93">
        <v>32.967994795726902</v>
      </c>
      <c r="O18" s="91">
        <f t="shared" ref="O18:O39" si="2">MAX(C18:N18)</f>
        <v>35.904116639526158</v>
      </c>
      <c r="P18" s="93">
        <f t="shared" ref="P18:P39" si="3">MIN(C18:N18)</f>
        <v>6.1133988453887476</v>
      </c>
      <c r="Q18" s="176">
        <f>(mm!C18*Na!C18+mm!D18*Na!D18+mm!E18*Na!E18+mm!F18*Na!F18+mm!G18*Na!G18+mm!H18*Na!H18+mm!I18*Na!I18+mm!J18*Na!J18+mm!K18*Na!K18+mm!L18*Na!L18+mm!M18*Na!M18+mm!N18*Na!N18)/mm!O18</f>
        <v>17.666528057375313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18.703971375094227</v>
      </c>
      <c r="D19" s="92">
        <v>20.008899610565919</v>
      </c>
      <c r="E19" s="92">
        <v>0</v>
      </c>
      <c r="F19" s="180"/>
      <c r="G19" s="92">
        <v>25.663588630943238</v>
      </c>
      <c r="H19" s="92">
        <v>76.990765892829728</v>
      </c>
      <c r="I19" s="92">
        <v>16.52909098264141</v>
      </c>
      <c r="J19" s="92">
        <v>36.97296667169789</v>
      </c>
      <c r="K19" s="92">
        <v>16.964067061131974</v>
      </c>
      <c r="L19" s="92">
        <v>100.04449805282958</v>
      </c>
      <c r="M19" s="92">
        <v>16.094114904150846</v>
      </c>
      <c r="N19" s="93">
        <v>54.372009811320424</v>
      </c>
      <c r="O19" s="91">
        <f t="shared" si="2"/>
        <v>100.04449805282958</v>
      </c>
      <c r="P19" s="93">
        <f t="shared" si="3"/>
        <v>0</v>
      </c>
      <c r="Q19" s="176">
        <f>(mm!C19*Na!C19+mm!D19*Na!D19+mm!E19*Na!E19+mm!F19*Na!F19+mm!G19*Na!G19+mm!H19*Na!H19+mm!I19*Na!I19+mm!J19*Na!J19+mm!K19*Na!K19+mm!L19*Na!L19+mm!M19*Na!M19+mm!N19*Na!N19)/mm!O19</f>
        <v>39.418257816299182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63.506507459622263</v>
      </c>
      <c r="D20" s="92">
        <v>40.887751378112959</v>
      </c>
      <c r="E20" s="92">
        <v>4.7847368633961977</v>
      </c>
      <c r="F20" s="92">
        <v>215.74813493131944</v>
      </c>
      <c r="G20" s="92">
        <v>117.87851727094268</v>
      </c>
      <c r="H20" s="92">
        <v>280.12459454792287</v>
      </c>
      <c r="I20" s="92">
        <v>64.376459616603384</v>
      </c>
      <c r="J20" s="101">
        <v>68.726220401509025</v>
      </c>
      <c r="K20" s="92">
        <v>294.04382905962086</v>
      </c>
      <c r="L20" s="92">
        <v>204.87373296905537</v>
      </c>
      <c r="M20" s="92">
        <v>115.2686607999993</v>
      </c>
      <c r="N20" s="93">
        <v>109.1789957011314</v>
      </c>
      <c r="O20" s="91">
        <f t="shared" si="2"/>
        <v>294.04382905962086</v>
      </c>
      <c r="P20" s="93">
        <f t="shared" si="3"/>
        <v>4.7847368633961977</v>
      </c>
      <c r="Q20" s="176">
        <f>(mm!C20*Na!C20+mm!D20*Na!D20+mm!E20*Na!E20+mm!F20*Na!F20+mm!G20*Na!G20+mm!H20*Na!H20+mm!I20*Na!I20+mm!J20*Na!J20+mm!K20*Na!K20+mm!L20*Na!L20+mm!M20*Na!M20+mm!N20*Na!N20)/mm!O20</f>
        <v>126.93283687249587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60.026098303610262</v>
      </c>
      <c r="D21" s="92">
        <v>27.098738581992173</v>
      </c>
      <c r="E21" s="92">
        <v>22.22705524140931</v>
      </c>
      <c r="F21" s="92"/>
      <c r="G21" s="92">
        <v>47.411918225315361</v>
      </c>
      <c r="H21" s="92">
        <v>98.738581992170523</v>
      </c>
      <c r="I21" s="92">
        <v>27.403218790778602</v>
      </c>
      <c r="J21" s="92">
        <v>18.703784254023489</v>
      </c>
      <c r="K21" s="92">
        <v>8.2644628099173563</v>
      </c>
      <c r="L21" s="92">
        <v>167.4641148325359</v>
      </c>
      <c r="M21" s="92"/>
      <c r="N21" s="93"/>
      <c r="O21" s="91">
        <f t="shared" si="2"/>
        <v>167.4641148325359</v>
      </c>
      <c r="P21" s="93">
        <f t="shared" si="3"/>
        <v>8.2644628099173563</v>
      </c>
      <c r="Q21" s="179">
        <f>(mm!C21*Na!C21+mm!D21*Na!D21+mm!E21*Na!E21+mm!F21*Na!F21+mm!G21*Na!G21+mm!H21*Na!H21+mm!I21*Na!I21+mm!J21*Na!J21+mm!K21*Na!K21+mm!L21*Na!L21+mm!M21*Na!M21+mm!N21*Na!N21)/mm!O21</f>
        <v>53.349634500478111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51.29558820692364</v>
      </c>
      <c r="D22" s="92">
        <v>26.628105674768943</v>
      </c>
      <c r="E22" s="92">
        <v>37.596294658511269</v>
      </c>
      <c r="F22" s="92">
        <v>53.109739734801408</v>
      </c>
      <c r="G22" s="92">
        <v>60.818884272491545</v>
      </c>
      <c r="H22" s="92">
        <v>89.989626961491084</v>
      </c>
      <c r="I22" s="92">
        <v>14.590369281173334</v>
      </c>
      <c r="J22" s="92">
        <v>27.393465381084994</v>
      </c>
      <c r="K22" s="92">
        <v>12.468134086495846</v>
      </c>
      <c r="L22" s="92">
        <v>28.2078013567459</v>
      </c>
      <c r="M22" s="92">
        <v>52.902153805885064</v>
      </c>
      <c r="N22" s="93">
        <v>120.53312291394572</v>
      </c>
      <c r="O22" s="91">
        <f t="shared" si="2"/>
        <v>120.53312291394572</v>
      </c>
      <c r="P22" s="93">
        <f t="shared" si="3"/>
        <v>12.468134086495846</v>
      </c>
      <c r="Q22" s="176">
        <f>(mm!C22*Na!C22+mm!D22*Na!D22+mm!E22*Na!E22+mm!F22*Na!F22+mm!G22*Na!G22+mm!H22*Na!H22+mm!I22*Na!I22+mm!J22*Na!J22+mm!K22*Na!K22+mm!L22*Na!L22+mm!M22*Na!M22+mm!N22*Na!N22)/mm!O22</f>
        <v>47.320102169222025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27.5</v>
      </c>
      <c r="D23" s="92">
        <v>14.1</v>
      </c>
      <c r="E23" s="92">
        <v>27.1</v>
      </c>
      <c r="F23" s="92">
        <v>12</v>
      </c>
      <c r="G23" s="92">
        <v>97.1</v>
      </c>
      <c r="H23" s="92">
        <v>69.400000000000006</v>
      </c>
      <c r="I23" s="92">
        <v>31.9</v>
      </c>
      <c r="J23" s="92">
        <v>27.1</v>
      </c>
      <c r="K23" s="92">
        <v>8.5</v>
      </c>
      <c r="L23" s="92">
        <v>190.5</v>
      </c>
      <c r="M23" s="92">
        <v>19.3</v>
      </c>
      <c r="N23" s="93">
        <v>156.5</v>
      </c>
      <c r="O23" s="91">
        <f t="shared" si="2"/>
        <v>190.5</v>
      </c>
      <c r="P23" s="93">
        <f t="shared" si="3"/>
        <v>8.5</v>
      </c>
      <c r="Q23" s="176">
        <f>(mm!C23*Na!C23+mm!D23*Na!D23+mm!E23*Na!E23+mm!F23*Na!F23+mm!G23*Na!G23+mm!H23*Na!H23+mm!I23*Na!I23+mm!J23*Na!J23+mm!K23*Na!K23+mm!L23*Na!L23+mm!M23*Na!M23+mm!N23*Na!N23)/mm!O23</f>
        <v>69.758533388353527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25.8</v>
      </c>
      <c r="D24" s="92">
        <v>12.4</v>
      </c>
      <c r="E24" s="92">
        <v>10.3</v>
      </c>
      <c r="F24" s="92">
        <v>6.8</v>
      </c>
      <c r="G24" s="92">
        <v>58.9</v>
      </c>
      <c r="H24" s="92">
        <v>128.19999999999999</v>
      </c>
      <c r="I24" s="92">
        <v>23</v>
      </c>
      <c r="J24" s="92">
        <v>69.900000000000006</v>
      </c>
      <c r="K24" s="92">
        <v>12.6</v>
      </c>
      <c r="L24" s="92">
        <v>120.7</v>
      </c>
      <c r="M24" s="92">
        <v>28.5</v>
      </c>
      <c r="N24" s="93">
        <v>162.5</v>
      </c>
      <c r="O24" s="91">
        <f t="shared" si="2"/>
        <v>162.5</v>
      </c>
      <c r="P24" s="93">
        <f t="shared" si="3"/>
        <v>6.8</v>
      </c>
      <c r="Q24" s="176">
        <f>(mm!C24*Na!C24+mm!D24*Na!D24+mm!E24*Na!E24+mm!F24*Na!F24+mm!G24*Na!G24+mm!H24*Na!H24+mm!I24*Na!I24+mm!J24*Na!J24+mm!K24*Na!K24+mm!L24*Na!L24+mm!M24*Na!M24+mm!N24*Na!N24)/mm!O24</f>
        <v>64.349759926834849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36.15</v>
      </c>
      <c r="D25" s="92">
        <v>14.38</v>
      </c>
      <c r="E25" s="142">
        <v>5.22</v>
      </c>
      <c r="F25" s="142">
        <v>31.48</v>
      </c>
      <c r="G25" s="142">
        <v>49.25</v>
      </c>
      <c r="H25" s="142">
        <v>24.52</v>
      </c>
      <c r="I25" s="142">
        <v>22.99</v>
      </c>
      <c r="J25" s="142">
        <v>17.8</v>
      </c>
      <c r="K25" s="142">
        <v>7.6</v>
      </c>
      <c r="L25" s="142">
        <v>78.86</v>
      </c>
      <c r="M25" s="142">
        <v>7.23</v>
      </c>
      <c r="N25" s="143">
        <v>76.55</v>
      </c>
      <c r="O25" s="141">
        <f t="shared" si="2"/>
        <v>78.86</v>
      </c>
      <c r="P25" s="143">
        <f t="shared" si="3"/>
        <v>5.22</v>
      </c>
      <c r="Q25" s="183">
        <f>(mm!C25*Na!C25+mm!D25*Na!D25+mm!E25*Na!E25+mm!F25*Na!F25+mm!G25*Na!G25+mm!H25*Na!H25+mm!I25*Na!I25+mm!J25*Na!J25+mm!K25*Na!K25+mm!L25*Na!L25+mm!M25*Na!M25+mm!N25*Na!N25)/mm!O25</f>
        <v>31.824227241732775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61.484154447702828</v>
      </c>
      <c r="D26" s="149">
        <v>7.8208369561108375</v>
      </c>
      <c r="E26" s="149">
        <v>12.080662578485745</v>
      </c>
      <c r="F26" s="149">
        <v>10.771626349088203</v>
      </c>
      <c r="G26" s="149">
        <v>15.84600912613624</v>
      </c>
      <c r="H26" s="149">
        <v>41.660703688003395</v>
      </c>
      <c r="I26" s="149">
        <v>26.334072022160672</v>
      </c>
      <c r="J26" s="149">
        <v>80.776687116564418</v>
      </c>
      <c r="K26" s="149">
        <v>306.10975066785392</v>
      </c>
      <c r="L26" s="149">
        <v>244.49689075630249</v>
      </c>
      <c r="M26" s="149">
        <v>222.78512544802865</v>
      </c>
      <c r="N26" s="150">
        <v>151.20167785234898</v>
      </c>
      <c r="O26" s="94">
        <f t="shared" si="2"/>
        <v>306.10975066785392</v>
      </c>
      <c r="P26" s="150">
        <f t="shared" si="3"/>
        <v>7.8208369561108375</v>
      </c>
      <c r="Q26" s="175">
        <f>(mm!C26*Na!C26+mm!D26*Na!D26+mm!E26*Na!E26+mm!F26*Na!F26+mm!G26*Na!G26+mm!H26*Na!H26+mm!I26*Na!I26+mm!J26*Na!J26+mm!K26*Na!K26+mm!L26*Na!L26+mm!M26*Na!M26+mm!N26*Na!N26)/mm!O26</f>
        <v>120.72772379982146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43.485637761043414</v>
      </c>
      <c r="D27" s="92">
        <v>3.2198124745209951</v>
      </c>
      <c r="E27" s="92">
        <v>3.3569784785851264</v>
      </c>
      <c r="F27" s="92">
        <v>7.5522409992652468</v>
      </c>
      <c r="G27" s="92">
        <v>14.565298096586442</v>
      </c>
      <c r="H27" s="92">
        <v>16.695427901524035</v>
      </c>
      <c r="I27" s="92">
        <v>39.843021748523704</v>
      </c>
      <c r="J27" s="92">
        <v>80.900386151797591</v>
      </c>
      <c r="K27" s="92">
        <v>365.1397861724875</v>
      </c>
      <c r="L27" s="92">
        <v>334.78284191237714</v>
      </c>
      <c r="M27" s="92">
        <v>241.27346590026406</v>
      </c>
      <c r="N27" s="93">
        <v>118.22717932752178</v>
      </c>
      <c r="O27" s="91">
        <f t="shared" si="2"/>
        <v>365.1397861724875</v>
      </c>
      <c r="P27" s="93">
        <f t="shared" si="3"/>
        <v>3.2198124745209951</v>
      </c>
      <c r="Q27" s="176">
        <f>(mm!C27*Na!C27+mm!D27*Na!D27+mm!E27*Na!E27+mm!F27*Na!F27+mm!G27*Na!G27+mm!H27*Na!H27+mm!I27*Na!I27+mm!J27*Na!J27+mm!K27*Na!K27+mm!L27*Na!L27+mm!M27*Na!M27+mm!N27*Na!N27)/mm!O27</f>
        <v>129.97343515502968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32.171475920882905</v>
      </c>
      <c r="D28" s="92">
        <v>3.9776892430278883</v>
      </c>
      <c r="E28" s="92">
        <v>2.8635854341736695</v>
      </c>
      <c r="F28" s="92">
        <v>4.7236047953699867</v>
      </c>
      <c r="G28" s="92">
        <v>13.777309782608697</v>
      </c>
      <c r="H28" s="92">
        <v>3.6223157894736842</v>
      </c>
      <c r="I28" s="92">
        <v>41.34403267097403</v>
      </c>
      <c r="J28" s="92">
        <v>159.30185853482499</v>
      </c>
      <c r="K28" s="92">
        <v>347.78110859728503</v>
      </c>
      <c r="L28" s="92">
        <v>236.21549957580109</v>
      </c>
      <c r="M28" s="92">
        <v>219.70468586778094</v>
      </c>
      <c r="N28" s="93">
        <v>119.93941324996993</v>
      </c>
      <c r="O28" s="91">
        <f t="shared" si="2"/>
        <v>347.78110859728503</v>
      </c>
      <c r="P28" s="93">
        <f t="shared" si="3"/>
        <v>2.8635854341736695</v>
      </c>
      <c r="Q28" s="176">
        <f>(mm!C28*Na!C28+mm!D28*Na!D28+mm!E28*Na!E28+mm!F28*Na!F28+mm!G28*Na!G28+mm!H28*Na!H28+mm!I28*Na!I28+mm!J28*Na!J28+mm!K28*Na!K28+mm!L28*Na!L28+mm!M28*Na!M28+mm!N28*Na!N28)/mm!O28</f>
        <v>121.26962982433733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34.237879564381814</v>
      </c>
      <c r="D29" s="92">
        <v>16.882024807241031</v>
      </c>
      <c r="E29" s="92">
        <v>4.8421070869662408</v>
      </c>
      <c r="F29" s="92">
        <v>5.2369258426966292</v>
      </c>
      <c r="G29" s="92">
        <v>14.436493506493505</v>
      </c>
      <c r="H29" s="92">
        <v>5.6239651639344261</v>
      </c>
      <c r="I29" s="92">
        <v>26.428631492168179</v>
      </c>
      <c r="J29" s="92">
        <v>54.48727664928996</v>
      </c>
      <c r="K29" s="92">
        <v>242.39338388625589</v>
      </c>
      <c r="L29" s="92">
        <v>316.52254510921176</v>
      </c>
      <c r="M29" s="92">
        <v>338.68121794871786</v>
      </c>
      <c r="N29" s="93">
        <v>386.08107033639141</v>
      </c>
      <c r="O29" s="91">
        <f t="shared" si="2"/>
        <v>386.08107033639141</v>
      </c>
      <c r="P29" s="93">
        <f t="shared" si="3"/>
        <v>4.8421070869662408</v>
      </c>
      <c r="Q29" s="176">
        <f>(mm!C29*Na!C29+mm!D29*Na!D29+mm!E29*Na!E29+mm!F29*Na!F29+mm!G29*Na!G29+mm!H29*Na!H29+mm!I29*Na!I29+mm!J29*Na!J29+mm!K29*Na!K29+mm!L29*Na!L29+mm!M29*Na!M29+mm!N29*Na!N29)/mm!O29</f>
        <v>132.20132293762575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20.078199049293204</v>
      </c>
      <c r="D30" s="92">
        <v>38.13590670137193</v>
      </c>
      <c r="E30" s="92">
        <v>5.067208933510166</v>
      </c>
      <c r="F30" s="92">
        <v>16.741898002525158</v>
      </c>
      <c r="G30" s="92">
        <v>9.1832167971372414</v>
      </c>
      <c r="H30" s="92">
        <v>18.786881838897926</v>
      </c>
      <c r="I30" s="92">
        <v>11.46030694440338</v>
      </c>
      <c r="J30" s="92">
        <v>26.216828657228984</v>
      </c>
      <c r="K30" s="92">
        <v>109.04852952286778</v>
      </c>
      <c r="L30" s="92">
        <v>48.99776068681534</v>
      </c>
      <c r="M30" s="92">
        <v>63.691301901758855</v>
      </c>
      <c r="N30" s="93">
        <v>28.011963723419548</v>
      </c>
      <c r="O30" s="91">
        <f t="shared" si="2"/>
        <v>109.04852952286778</v>
      </c>
      <c r="P30" s="93">
        <f t="shared" si="3"/>
        <v>5.067208933510166</v>
      </c>
      <c r="Q30" s="176">
        <f>(mm!C30*Na!C30+mm!D30*Na!D30+mm!E30*Na!E30+mm!F30*Na!F30+mm!G30*Na!G30+mm!H30*Na!H30+mm!I30*Na!I30+mm!J30*Na!J30+mm!K30*Na!K30+mm!L30*Na!L30+mm!M30*Na!M30+mm!N30*Na!N30)/mm!O30</f>
        <v>28.842223322619702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23.261904761904763</v>
      </c>
      <c r="D31" s="92">
        <v>9.0147338935574233</v>
      </c>
      <c r="E31" s="92">
        <v>10.93792155883088</v>
      </c>
      <c r="F31" s="92">
        <v>32.024667052692529</v>
      </c>
      <c r="G31" s="92">
        <v>60.222987194116904</v>
      </c>
      <c r="H31" s="92">
        <v>12.871937086092712</v>
      </c>
      <c r="I31" s="92">
        <v>34.251709401709398</v>
      </c>
      <c r="J31" s="92">
        <v>36.424899969221308</v>
      </c>
      <c r="K31" s="92">
        <v>41.63185803757829</v>
      </c>
      <c r="L31" s="92">
        <v>41.63185803757829</v>
      </c>
      <c r="M31" s="92">
        <v>9.7990377498149517</v>
      </c>
      <c r="N31" s="93">
        <v>69.174616530156356</v>
      </c>
      <c r="O31" s="91">
        <f t="shared" si="2"/>
        <v>69.174616530156356</v>
      </c>
      <c r="P31" s="93">
        <f t="shared" si="3"/>
        <v>9.0147338935574233</v>
      </c>
      <c r="Q31" s="176">
        <f>(mm!C31*Na!C31+mm!D31*Na!D31+mm!E31*Na!E31+mm!F31*Na!F31+mm!G31*Na!G31+mm!H31*Na!H31+mm!I31*Na!I31+mm!J31*Na!J31+mm!K31*Na!K31+mm!L31*Na!L31+mm!M31*Na!M31+mm!N31*Na!N31)/mm!O31</f>
        <v>34.693909716402764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20.746221621621622</v>
      </c>
      <c r="D32" s="92">
        <v>16.782315370018974</v>
      </c>
      <c r="E32" s="92">
        <v>11.589370900123305</v>
      </c>
      <c r="F32" s="92">
        <v>60.197348484848483</v>
      </c>
      <c r="G32" s="92">
        <v>42.461433432835825</v>
      </c>
      <c r="H32" s="92">
        <v>44.588705376344087</v>
      </c>
      <c r="I32" s="92">
        <v>48.440676077265977</v>
      </c>
      <c r="J32" s="92">
        <v>18.7881696969697</v>
      </c>
      <c r="K32" s="92">
        <v>16.581233103448273</v>
      </c>
      <c r="L32" s="92">
        <v>85.323169958847714</v>
      </c>
      <c r="M32" s="92">
        <v>38.917672093023263</v>
      </c>
      <c r="N32" s="93">
        <v>20.551020678513733</v>
      </c>
      <c r="O32" s="91">
        <f t="shared" si="2"/>
        <v>85.323169958847714</v>
      </c>
      <c r="P32" s="93">
        <f t="shared" si="3"/>
        <v>11.589370900123305</v>
      </c>
      <c r="Q32" s="176">
        <f>(mm!C32*Na!C32+mm!D32*Na!D32+mm!E32*Na!E32+mm!F32*Na!F32+mm!G32*Na!G32+mm!H32*Na!H32+mm!I32*Na!I32+mm!J32*Na!J32+mm!K32*Na!K32+mm!L32*Na!L32+mm!M32*Na!M32+mm!N32*Na!N32)/mm!O32</f>
        <v>34.648650239363761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16.884480602798238</v>
      </c>
      <c r="D33" s="92">
        <v>7.4471316728402135</v>
      </c>
      <c r="E33" s="92">
        <v>5.1796704550608688</v>
      </c>
      <c r="F33" s="92">
        <v>26.105176991421761</v>
      </c>
      <c r="G33" s="92">
        <v>7.0950965552058705</v>
      </c>
      <c r="H33" s="92">
        <v>8.8814076101236363</v>
      </c>
      <c r="I33" s="92">
        <v>19.522526444598711</v>
      </c>
      <c r="J33" s="92">
        <v>12.428958106306633</v>
      </c>
      <c r="K33" s="92">
        <v>13.425923731745581</v>
      </c>
      <c r="L33" s="92">
        <v>12.016205880030805</v>
      </c>
      <c r="M33" s="92">
        <v>22.286577743276109</v>
      </c>
      <c r="N33" s="93">
        <v>17.127289715748898</v>
      </c>
      <c r="O33" s="91">
        <f t="shared" si="2"/>
        <v>26.105176991421761</v>
      </c>
      <c r="P33" s="93">
        <f t="shared" si="3"/>
        <v>5.1796704550608688</v>
      </c>
      <c r="Q33" s="176">
        <f>(mm!C33*Na!C33+mm!D33*Na!D33+mm!E33*Na!E33+mm!F33*Na!F33+mm!G33*Na!G33+mm!H33*Na!H33+mm!I33*Na!I33+mm!J33*Na!J33+mm!K33*Na!K33+mm!L33*Na!L33+mm!M33*Na!M33+mm!N33*Na!N33)/mm!O33</f>
        <v>10.997597435342284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18.627768921325234</v>
      </c>
      <c r="D34" s="92">
        <v>3.4043722570059676</v>
      </c>
      <c r="E34" s="92">
        <v>2.3575467594606345</v>
      </c>
      <c r="F34" s="92">
        <v>3.7997758361474152</v>
      </c>
      <c r="G34" s="92">
        <v>6.5350350012151575</v>
      </c>
      <c r="H34" s="92">
        <v>6.1534164121140034</v>
      </c>
      <c r="I34" s="92">
        <v>10.120623873733923</v>
      </c>
      <c r="J34" s="92">
        <v>38.262186533004893</v>
      </c>
      <c r="K34" s="92">
        <v>23.587801681620061</v>
      </c>
      <c r="L34" s="92">
        <v>27.663838896779595</v>
      </c>
      <c r="M34" s="92">
        <v>31.358711098298521</v>
      </c>
      <c r="N34" s="93">
        <v>13.47127132726024</v>
      </c>
      <c r="O34" s="91">
        <f t="shared" si="2"/>
        <v>38.262186533004893</v>
      </c>
      <c r="P34" s="93">
        <f t="shared" si="3"/>
        <v>2.3575467594606345</v>
      </c>
      <c r="Q34" s="176">
        <f>(mm!C34*Na!C34+mm!D34*Na!D34+mm!E34*Na!E34+mm!F34*Na!F34+mm!G34*Na!G34+mm!H34*Na!H34+mm!I34*Na!I34+mm!J34*Na!J34+mm!K34*Na!K34+mm!L34*Na!L34+mm!M34*Na!M34+mm!N34*Na!N34)/mm!O34</f>
        <v>9.7460849995523873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19.665133349409537</v>
      </c>
      <c r="D35" s="92">
        <v>5.7281807782449823</v>
      </c>
      <c r="E35" s="92">
        <v>3.5447359341824871</v>
      </c>
      <c r="F35" s="92">
        <v>3.7773931520288642</v>
      </c>
      <c r="G35" s="92">
        <v>15.528305919057544</v>
      </c>
      <c r="H35" s="92">
        <v>4.7656708226448199</v>
      </c>
      <c r="I35" s="92">
        <v>13.8516038689413</v>
      </c>
      <c r="J35" s="92">
        <v>60.408945680571094</v>
      </c>
      <c r="K35" s="92"/>
      <c r="L35" s="92"/>
      <c r="M35" s="92"/>
      <c r="N35" s="93"/>
      <c r="O35" s="91">
        <f t="shared" si="2"/>
        <v>60.408945680571094</v>
      </c>
      <c r="P35" s="93">
        <f t="shared" si="3"/>
        <v>3.5447359341824871</v>
      </c>
      <c r="Q35" s="179">
        <f>(mm!C35*Na!C35+mm!D35*Na!D35+mm!E35*Na!E35+mm!F35*Na!F35+mm!G35*Na!G35+mm!H35*Na!H35+mm!I35*Na!I35+mm!J35*Na!J35+mm!K35*Na!K35+mm!L35*Na!L35+mm!M35*Na!M35+mm!N35*Na!N35)/mm!O35</f>
        <v>11.357831634612854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18.23403895004234</v>
      </c>
      <c r="D36" s="92">
        <v>3.9782697853252165</v>
      </c>
      <c r="E36" s="92">
        <v>6.9398869376954533</v>
      </c>
      <c r="F36" s="92">
        <v>12.038994356080041</v>
      </c>
      <c r="G36" s="92">
        <v>10.253971521701835</v>
      </c>
      <c r="H36" s="92">
        <v>5.6540250074426917</v>
      </c>
      <c r="I36" s="92">
        <v>13.496142828323583</v>
      </c>
      <c r="J36" s="92">
        <v>22.157665463297231</v>
      </c>
      <c r="K36" s="92">
        <v>15.209459227467811</v>
      </c>
      <c r="L36" s="92">
        <v>17.351016166281752</v>
      </c>
      <c r="M36" s="92">
        <v>25.538757575757579</v>
      </c>
      <c r="N36" s="93">
        <v>16.513311797080643</v>
      </c>
      <c r="O36" s="91">
        <f t="shared" si="2"/>
        <v>25.538757575757579</v>
      </c>
      <c r="P36" s="93">
        <f t="shared" si="3"/>
        <v>3.9782697853252165</v>
      </c>
      <c r="Q36" s="176">
        <f>(mm!C36*Na!C36+mm!D36*Na!D36+mm!E36*Na!E36+mm!F36*Na!F36+mm!G36*Na!G36+mm!H36*Na!H36+mm!I36*Na!I36+mm!J36*Na!J36+mm!K36*Na!K36+mm!L36*Na!L36+mm!M36*Na!M36+mm!N36*Na!N36)/mm!O36</f>
        <v>11.341041923713018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23.470862478204882</v>
      </c>
      <c r="D37" s="92">
        <v>1.9399443620205434</v>
      </c>
      <c r="E37" s="92">
        <v>0.72443336785714785</v>
      </c>
      <c r="F37" s="92">
        <v>5.4000764356649276</v>
      </c>
      <c r="G37" s="92">
        <v>6.5040772349797269</v>
      </c>
      <c r="H37" s="92">
        <v>3.3372697144396084</v>
      </c>
      <c r="I37" s="92">
        <v>5.8479270565951786</v>
      </c>
      <c r="J37" s="92">
        <v>14.370002886749301</v>
      </c>
      <c r="K37" s="92">
        <v>16.851611105952269</v>
      </c>
      <c r="L37" s="92">
        <v>84.056232470797383</v>
      </c>
      <c r="M37" s="92">
        <v>37.877337973031764</v>
      </c>
      <c r="N37" s="93">
        <v>25.619834710743802</v>
      </c>
      <c r="O37" s="91">
        <f t="shared" si="2"/>
        <v>84.056232470797383</v>
      </c>
      <c r="P37" s="93">
        <f t="shared" si="3"/>
        <v>0.72443336785714785</v>
      </c>
      <c r="Q37" s="176">
        <f>(mm!C37*Na!C37+mm!D37*Na!D37+mm!E37*Na!E37+mm!F37*Na!F37+mm!G37*Na!G37+mm!H37*Na!H37+mm!I37*Na!I37+mm!J37*Na!J37+mm!K37*Na!K37+mm!L37*Na!L37+mm!M37*Na!M37+mm!N37*Na!N37)/mm!O37</f>
        <v>13.678406909748146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17.639991624790621</v>
      </c>
      <c r="D38" s="92">
        <v>9.6651420651420636</v>
      </c>
      <c r="E38" s="92">
        <v>33.736858006042297</v>
      </c>
      <c r="F38" s="92">
        <v>20.334677225821935</v>
      </c>
      <c r="G38" s="92">
        <v>17.309810858620217</v>
      </c>
      <c r="H38" s="92">
        <v>37.845093817286987</v>
      </c>
      <c r="I38" s="92">
        <v>36.935210432720808</v>
      </c>
      <c r="J38" s="92">
        <v>20.81404399323181</v>
      </c>
      <c r="K38" s="92">
        <v>79.082684210526324</v>
      </c>
      <c r="L38" s="92">
        <v>26.605585023400938</v>
      </c>
      <c r="M38" s="92">
        <v>21.520972644376901</v>
      </c>
      <c r="N38" s="93">
        <v>115.60128677618839</v>
      </c>
      <c r="O38" s="91">
        <f t="shared" si="2"/>
        <v>115.60128677618839</v>
      </c>
      <c r="P38" s="93">
        <f t="shared" si="3"/>
        <v>9.6651420651420636</v>
      </c>
      <c r="Q38" s="176">
        <f>(mm!C38*Na!C38+mm!D38*Na!D38+mm!E38*Na!E38+mm!F38*Na!F38+mm!G38*Na!G38+mm!H38*Na!H38+mm!I38*Na!I38+mm!J38*Na!J38+mm!K38*Na!K38+mm!L38*Na!L38+mm!M38*Na!M38+mm!N38*Na!N38)/mm!O38</f>
        <v>33.739736783772713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26.758681901816868</v>
      </c>
      <c r="D39" s="142">
        <v>6.2968200100074068</v>
      </c>
      <c r="E39" s="142">
        <v>14.462048125562433</v>
      </c>
      <c r="F39" s="142">
        <v>16.094763171227839</v>
      </c>
      <c r="G39" s="142">
        <v>14.871480339573356</v>
      </c>
      <c r="H39" s="142">
        <v>11.961835445110511</v>
      </c>
      <c r="I39" s="142">
        <v>14.174154970793422</v>
      </c>
      <c r="J39" s="142">
        <v>18.813196263381986</v>
      </c>
      <c r="K39" s="142">
        <v>21.777787971626601</v>
      </c>
      <c r="L39" s="142">
        <v>35.278361117875413</v>
      </c>
      <c r="M39" s="142">
        <v>29.563563263514208</v>
      </c>
      <c r="N39" s="143">
        <v>47.846229164044253</v>
      </c>
      <c r="O39" s="122">
        <f t="shared" si="2"/>
        <v>47.846229164044253</v>
      </c>
      <c r="P39" s="124">
        <f t="shared" si="3"/>
        <v>6.2968200100074068</v>
      </c>
      <c r="Q39" s="183">
        <f>(mm!C39*Na!C39+mm!D39*Na!D39+mm!E39*Na!E39+mm!F39*Na!F39+mm!G39*Na!G39+mm!H39*Na!H39+mm!I39*Na!I39+mm!J39*Na!J39+mm!K39*Na!K39+mm!L39*Na!L39+mm!M39*Na!M39+mm!N39*Na!N39)/mm!O39</f>
        <v>20.243651077531286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71.33598378411294</v>
      </c>
      <c r="D41" s="134">
        <v>17.399020435149506</v>
      </c>
      <c r="E41" s="134">
        <v>12.179314304604652</v>
      </c>
      <c r="F41" s="134">
        <v>5.654681641423589</v>
      </c>
      <c r="G41" s="134">
        <v>53.501987838084723</v>
      </c>
      <c r="H41" s="134">
        <v>86.995102175747505</v>
      </c>
      <c r="I41" s="134">
        <v>41.322673533480064</v>
      </c>
      <c r="J41" s="134">
        <v>156.59118391634553</v>
      </c>
      <c r="K41" s="134">
        <v>404.52722511722595</v>
      </c>
      <c r="L41" s="134">
        <v>344.06562910508143</v>
      </c>
      <c r="M41" s="134">
        <v>293.60846984314787</v>
      </c>
      <c r="N41" s="135">
        <v>161.37591453601163</v>
      </c>
      <c r="O41" s="133">
        <f t="shared" ref="O41:O56" si="4">MAX(C41:N41)</f>
        <v>404.52722511722595</v>
      </c>
      <c r="P41" s="135">
        <f t="shared" ref="P41:P56" si="5">MIN(C41:N41)</f>
        <v>5.654681641423589</v>
      </c>
      <c r="Q41" s="182">
        <f>(mm!C41*Na!C41+mm!D41*Na!D41+mm!E41*Na!E41+mm!F41*Na!F41+mm!G41*Na!G41+mm!H41*Na!H41+mm!I41*Na!I41+mm!J41*Na!J41+mm!K41*Na!K41+mm!L41*Na!L41+mm!M41*Na!M41+mm!N41*Na!N41)/mm!O41</f>
        <v>153.80393188979775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113.28676487396187</v>
      </c>
      <c r="D42" s="92">
        <v>4.0681775528789066</v>
      </c>
      <c r="E42" s="92">
        <v>5.8116464121674998</v>
      </c>
      <c r="F42" s="92">
        <v>5.7611133510720585</v>
      </c>
      <c r="G42" s="92">
        <v>22.90267662145715</v>
      </c>
      <c r="H42" s="92">
        <v>30.227335946955186</v>
      </c>
      <c r="I42" s="92">
        <v>24.275310611686475</v>
      </c>
      <c r="J42" s="101">
        <v>74.380165289256198</v>
      </c>
      <c r="K42" s="92">
        <v>197.37331876577628</v>
      </c>
      <c r="L42" s="92">
        <v>257.13557996733414</v>
      </c>
      <c r="M42" s="92">
        <v>329.3313195101158</v>
      </c>
      <c r="N42" s="93">
        <v>57.325984045315714</v>
      </c>
      <c r="O42" s="91">
        <f t="shared" si="4"/>
        <v>329.3313195101158</v>
      </c>
      <c r="P42" s="93">
        <f t="shared" si="5"/>
        <v>4.0681775528789066</v>
      </c>
      <c r="Q42" s="176">
        <f>(mm!C42*Na!C42+mm!D42*Na!D42+mm!E42*Na!E42+mm!F42*Na!F42+mm!G42*Na!G42+mm!H42*Na!H42+mm!I42*Na!I42+mm!J42*Na!J42+mm!K42*Na!K42+mm!L42*Na!L42+mm!M42*Na!M42+mm!N42*Na!N42)/mm!O42</f>
        <v>79.211157457673764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15.217004405286344</v>
      </c>
      <c r="D43" s="92">
        <v>9.5505952380952372</v>
      </c>
      <c r="E43" s="92">
        <v>17.418785811732604</v>
      </c>
      <c r="F43" s="92">
        <v>6.8330000000000002</v>
      </c>
      <c r="G43" s="92">
        <v>11.859139784946237</v>
      </c>
      <c r="H43" s="92">
        <v>10.531824817518247</v>
      </c>
      <c r="I43" s="92">
        <v>16.007860262008734</v>
      </c>
      <c r="J43" s="92">
        <v>16.709523809523809</v>
      </c>
      <c r="K43" s="92">
        <v>11.463128491620113</v>
      </c>
      <c r="L43" s="92">
        <v>38.704878048780486</v>
      </c>
      <c r="M43" s="92">
        <v>12.175000000000001</v>
      </c>
      <c r="N43" s="93">
        <v>23.462598425196852</v>
      </c>
      <c r="O43" s="91">
        <f t="shared" si="4"/>
        <v>38.704878048780486</v>
      </c>
      <c r="P43" s="93">
        <f t="shared" si="5"/>
        <v>6.8330000000000002</v>
      </c>
      <c r="Q43" s="176">
        <f>(mm!C43*Na!C43+mm!D43*Na!D43+mm!E43*Na!E43+mm!F43*Na!F43+mm!G43*Na!G43+mm!H43*Na!H43+mm!I43*Na!I43+mm!J43*Na!J43+mm!K43*Na!K43+mm!L43*Na!L43+mm!M43*Na!M43+mm!N43*Na!N43)/mm!O43</f>
        <v>15.911723055458665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30.448020878642886</v>
      </c>
      <c r="D44" s="92">
        <v>6.9595476294040894</v>
      </c>
      <c r="E44" s="92">
        <v>5.2196607220530664</v>
      </c>
      <c r="F44" s="92">
        <v>4.784688995215312</v>
      </c>
      <c r="G44" s="92">
        <v>3.4797738147020447</v>
      </c>
      <c r="H44" s="92">
        <v>2.6098303610265332</v>
      </c>
      <c r="I44" s="92">
        <v>10.439321444106133</v>
      </c>
      <c r="J44" s="92">
        <v>21.74858634188778</v>
      </c>
      <c r="K44" s="92">
        <v>24.134986823011129</v>
      </c>
      <c r="L44" s="92">
        <v>209.22140060896041</v>
      </c>
      <c r="M44" s="92">
        <v>156.53474515003208</v>
      </c>
      <c r="N44" s="93">
        <v>20.830099788007171</v>
      </c>
      <c r="O44" s="91">
        <f t="shared" si="4"/>
        <v>209.22140060896041</v>
      </c>
      <c r="P44" s="93">
        <f t="shared" si="5"/>
        <v>2.6098303610265332</v>
      </c>
      <c r="Q44" s="176">
        <f>(mm!C44*Na!C44+mm!D44*Na!D44+mm!E44*Na!E44+mm!F44*Na!F44+mm!G44*Na!G44+mm!H44*Na!H44+mm!I44*Na!I44+mm!J44*Na!J44+mm!K44*Na!K44+mm!L44*Na!L44+mm!M44*Na!M44+mm!N44*Na!N44)/mm!O44</f>
        <v>23.818833452539454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12.06</v>
      </c>
      <c r="D45" s="92">
        <v>4.6500000000000004</v>
      </c>
      <c r="E45" s="92">
        <v>14.35</v>
      </c>
      <c r="F45" s="92">
        <v>16.920000000000002</v>
      </c>
      <c r="G45" s="92">
        <v>5.73</v>
      </c>
      <c r="H45" s="184">
        <v>8.07</v>
      </c>
      <c r="I45" s="184">
        <v>13.2</v>
      </c>
      <c r="J45" s="92">
        <v>6.96</v>
      </c>
      <c r="K45" s="92">
        <v>11.92</v>
      </c>
      <c r="L45" s="92">
        <v>26</v>
      </c>
      <c r="M45" s="92">
        <v>20.91</v>
      </c>
      <c r="N45" s="93">
        <v>40.229999999999997</v>
      </c>
      <c r="O45" s="91">
        <f t="shared" si="4"/>
        <v>40.229999999999997</v>
      </c>
      <c r="P45" s="93">
        <f t="shared" si="5"/>
        <v>4.6500000000000004</v>
      </c>
      <c r="Q45" s="186">
        <f>(mm!C45*Na!C45+mm!D45*Na!D45+mm!E45*Na!E45+mm!F45*Na!F45+mm!G45*Na!G45+mm!H45*Na!H45+mm!I45*Na!I45+mm!J45*Na!J45+mm!K45*Na!K45+mm!L45*Na!L45+mm!M45*Na!M45+mm!N45*Na!N45)/mm!O45</f>
        <v>15.877226554192955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21.35861071268841</v>
      </c>
      <c r="D46" s="142">
        <v>4.9333407228163297</v>
      </c>
      <c r="E46" s="142">
        <v>5.679342408235363</v>
      </c>
      <c r="F46" s="142">
        <v>6.3756092518368312</v>
      </c>
      <c r="G46" s="142">
        <v>10.627448408545108</v>
      </c>
      <c r="H46" s="142">
        <v>6.4357461005434775</v>
      </c>
      <c r="I46" s="142">
        <v>14.614710618091991</v>
      </c>
      <c r="J46" s="142">
        <v>44.66441502708242</v>
      </c>
      <c r="K46" s="142">
        <v>22.426397956095478</v>
      </c>
      <c r="L46" s="142">
        <v>195.56764703828682</v>
      </c>
      <c r="M46" s="142">
        <v>97.321747475665148</v>
      </c>
      <c r="N46" s="143">
        <v>19.00257480181045</v>
      </c>
      <c r="O46" s="141">
        <f t="shared" si="4"/>
        <v>195.56764703828682</v>
      </c>
      <c r="P46" s="143">
        <f t="shared" si="5"/>
        <v>4.9333407228163297</v>
      </c>
      <c r="Q46" s="183">
        <f>(mm!C46*Na!C46+mm!D46*Na!D46+mm!E46*Na!E46+mm!F46*Na!F46+mm!G46*Na!G46+mm!H46*Na!H46+mm!I46*Na!I46+mm!J46*Na!J46+mm!K46*Na!K46+mm!L46*Na!L46+mm!M46*Na!M46+mm!N46*Na!N46)/mm!O46</f>
        <v>22.433848232940658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20.39</v>
      </c>
      <c r="D47" s="149">
        <v>9.56</v>
      </c>
      <c r="E47" s="149">
        <v>4.3499999999999996</v>
      </c>
      <c r="F47" s="149">
        <v>9.4499999999999993</v>
      </c>
      <c r="G47" s="149">
        <v>11.69</v>
      </c>
      <c r="H47" s="149">
        <v>22.41</v>
      </c>
      <c r="I47" s="149">
        <v>16.899999999999999</v>
      </c>
      <c r="J47" s="149">
        <v>49.02</v>
      </c>
      <c r="K47" s="149">
        <v>54.28</v>
      </c>
      <c r="L47" s="149">
        <v>132.18</v>
      </c>
      <c r="M47" s="149">
        <v>17.190000000000001</v>
      </c>
      <c r="N47" s="150">
        <v>13.12</v>
      </c>
      <c r="O47" s="94">
        <f t="shared" si="4"/>
        <v>132.18</v>
      </c>
      <c r="P47" s="150">
        <f t="shared" si="5"/>
        <v>4.3499999999999996</v>
      </c>
      <c r="Q47" s="175">
        <f>(mm!C47*Na!C47+mm!D47*Na!D47+mm!E47*Na!E47+mm!F47*Na!F47+mm!G47*Na!G47+mm!H47*Na!H47+mm!I47*Na!I47+mm!J47*Na!J47+mm!K47*Na!K47+mm!L47*Na!L47+mm!M47*Na!M47+mm!N47*Na!N47)/mm!O47</f>
        <v>20.697085873983738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23.540218984081328</v>
      </c>
      <c r="D48" s="92">
        <v>47.794080893226848</v>
      </c>
      <c r="E48" s="92">
        <v>24.786923976813934</v>
      </c>
      <c r="F48" s="92">
        <v>7.0155077207713648</v>
      </c>
      <c r="G48" s="92">
        <v>9.2095431197620954</v>
      </c>
      <c r="H48" s="92">
        <v>19.991237209533637</v>
      </c>
      <c r="I48" s="92">
        <v>37.161168094124406</v>
      </c>
      <c r="J48" s="92">
        <v>110.73344788740428</v>
      </c>
      <c r="K48" s="92">
        <v>60.797163023196319</v>
      </c>
      <c r="L48" s="92">
        <v>171.92635888344697</v>
      </c>
      <c r="M48" s="92">
        <v>68.417713018490758</v>
      </c>
      <c r="N48" s="93">
        <v>16.662126605911016</v>
      </c>
      <c r="O48" s="91">
        <f t="shared" si="4"/>
        <v>171.92635888344697</v>
      </c>
      <c r="P48" s="93">
        <f t="shared" si="5"/>
        <v>7.0155077207713648</v>
      </c>
      <c r="Q48" s="182">
        <f>(mm!C48*Na!C48+mm!D48*Na!D48+mm!E48*Na!E48+mm!F48*Na!F48+mm!G48*Na!G48+mm!H48*Na!H48+mm!I48*Na!I48+mm!J48*Na!J48+mm!K48*Na!K48+mm!L48*Na!L48+mm!M48*Na!M48+mm!N48*Na!N48)/mm!O48</f>
        <v>43.681873960375952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10.635453068280034</v>
      </c>
      <c r="D49" s="92">
        <v>2.0772736030828516</v>
      </c>
      <c r="E49" s="92">
        <v>10.041405441890896</v>
      </c>
      <c r="F49" s="92">
        <v>8.8694216274740292</v>
      </c>
      <c r="G49" s="92">
        <v>4.4012607394998211</v>
      </c>
      <c r="H49" s="92">
        <v>1.4727390557009463</v>
      </c>
      <c r="I49" s="101">
        <v>7.87</v>
      </c>
      <c r="J49" s="92"/>
      <c r="K49" s="101">
        <v>148.41356387193915</v>
      </c>
      <c r="L49" s="92">
        <v>172.73498732027224</v>
      </c>
      <c r="M49" s="92">
        <v>94.202746877836546</v>
      </c>
      <c r="N49" s="93">
        <v>15.271484232585513</v>
      </c>
      <c r="O49" s="91">
        <f t="shared" si="4"/>
        <v>172.73498732027224</v>
      </c>
      <c r="P49" s="93">
        <f t="shared" si="5"/>
        <v>1.4727390557009463</v>
      </c>
      <c r="Q49" s="176">
        <f>(mm!C49*Na!C49+mm!D49*Na!D49+mm!E49*Na!E49+mm!F49*Na!F49+mm!G49*Na!G49+mm!H49*Na!H49+mm!I49*Na!I49+mm!J49*Na!J49+mm!K49*Na!K49+mm!L49*Na!L49+mm!M49*Na!M49+mm!N49*Na!N49)/mm!O49</f>
        <v>21.566192945825581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10.677539882451722</v>
      </c>
      <c r="D50" s="92">
        <v>7.0584664536741206</v>
      </c>
      <c r="E50" s="92">
        <v>32.700000000000003</v>
      </c>
      <c r="F50" s="92">
        <v>20</v>
      </c>
      <c r="G50" s="92">
        <v>13.621660102999092</v>
      </c>
      <c r="H50" s="92">
        <v>6.4208251150558846</v>
      </c>
      <c r="I50" s="92">
        <v>18.343447412353925</v>
      </c>
      <c r="J50" s="92">
        <v>38.391370558375634</v>
      </c>
      <c r="K50" s="92">
        <v>95.311548711874451</v>
      </c>
      <c r="L50" s="92">
        <v>230.41343035343039</v>
      </c>
      <c r="M50" s="92">
        <v>93.949676928924362</v>
      </c>
      <c r="N50" s="93">
        <v>100.50852428964254</v>
      </c>
      <c r="O50" s="91">
        <f t="shared" si="4"/>
        <v>230.41343035343039</v>
      </c>
      <c r="P50" s="93">
        <f t="shared" si="5"/>
        <v>6.4208251150558846</v>
      </c>
      <c r="Q50" s="176">
        <f>(mm!C50*Na!C50+mm!D50*Na!D50+mm!E50*Na!E50+mm!F50*Na!F50+mm!G50*Na!G50+mm!H50*Na!H50+mm!I50*Na!I50+mm!J50*Na!J50+mm!K50*Na!K50+mm!L50*Na!L50+mm!M50*Na!M50+mm!N50*Na!N50)/mm!O50</f>
        <v>39.325127822558642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9.1</v>
      </c>
      <c r="D51" s="92">
        <v>3.9</v>
      </c>
      <c r="E51" s="92">
        <v>7.4</v>
      </c>
      <c r="F51" s="92">
        <v>8.6999999999999993</v>
      </c>
      <c r="G51" s="92">
        <v>5.7</v>
      </c>
      <c r="H51" s="92">
        <v>2.2999999999999998</v>
      </c>
      <c r="I51" s="92">
        <v>16.399999999999999</v>
      </c>
      <c r="J51" s="92">
        <v>10.7</v>
      </c>
      <c r="K51" s="92">
        <v>24.4</v>
      </c>
      <c r="L51" s="92">
        <v>99.9</v>
      </c>
      <c r="M51" s="92">
        <v>29.5</v>
      </c>
      <c r="N51" s="93">
        <v>21.4</v>
      </c>
      <c r="O51" s="91">
        <f t="shared" si="4"/>
        <v>99.9</v>
      </c>
      <c r="P51" s="93">
        <f t="shared" si="5"/>
        <v>2.2999999999999998</v>
      </c>
      <c r="Q51" s="176">
        <f>(mm!C51*Na!C51+mm!D51*Na!D51+mm!E51*Na!E51+mm!F51*Na!F51+mm!G51*Na!G51+mm!H51*Na!H51+mm!I51*Na!I51+mm!J51*Na!J51+mm!K51*Na!K51+mm!L51*Na!L51+mm!M51*Na!M51+mm!N51*Na!N51)/mm!O51</f>
        <v>14.987903157823748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14.2</v>
      </c>
      <c r="D52" s="92">
        <v>4.5</v>
      </c>
      <c r="E52" s="92">
        <v>7.2</v>
      </c>
      <c r="F52" s="92">
        <v>4.9000000000000004</v>
      </c>
      <c r="G52" s="92">
        <v>6.3</v>
      </c>
      <c r="H52" s="92">
        <v>2.7</v>
      </c>
      <c r="I52" s="92">
        <v>7.5</v>
      </c>
      <c r="J52" s="92">
        <v>8.8000000000000007</v>
      </c>
      <c r="K52" s="92">
        <v>33.299999999999997</v>
      </c>
      <c r="L52" s="92">
        <v>99.9</v>
      </c>
      <c r="M52" s="92">
        <v>18.8</v>
      </c>
      <c r="N52" s="93">
        <v>13</v>
      </c>
      <c r="O52" s="91">
        <f t="shared" si="4"/>
        <v>99.9</v>
      </c>
      <c r="P52" s="93">
        <f t="shared" si="5"/>
        <v>2.7</v>
      </c>
      <c r="Q52" s="176">
        <f>(mm!C52*Na!C52+mm!D52*Na!D52+mm!E52*Na!E52+mm!F52*Na!F52+mm!G52*Na!G52+mm!H52*Na!H52+mm!I52*Na!I52+mm!J52*Na!J52+mm!K52*Na!K52+mm!L52*Na!L52+mm!M52*Na!M52+mm!N52*Na!N52)/mm!O52</f>
        <v>12.631277250577071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7.3232122174897905</v>
      </c>
      <c r="D53" s="92">
        <v>4.3147554654461784</v>
      </c>
      <c r="E53" s="92">
        <v>4.2647961781536221</v>
      </c>
      <c r="F53" s="92">
        <v>4.5089076018690077</v>
      </c>
      <c r="G53" s="92">
        <v>7.9387491401892269</v>
      </c>
      <c r="H53" s="155">
        <v>5.126372141070636</v>
      </c>
      <c r="I53" s="92">
        <v>6.9765206193605609</v>
      </c>
      <c r="J53" s="92">
        <v>18.65237413002912</v>
      </c>
      <c r="K53" s="92">
        <v>14.324453719000646</v>
      </c>
      <c r="L53" s="92">
        <v>58.81957544280769</v>
      </c>
      <c r="M53" s="92">
        <v>8.2574404492518418</v>
      </c>
      <c r="N53" s="93">
        <v>35.127855582405495</v>
      </c>
      <c r="O53" s="91">
        <f t="shared" si="4"/>
        <v>58.81957544280769</v>
      </c>
      <c r="P53" s="93">
        <f t="shared" si="5"/>
        <v>4.2647961781536221</v>
      </c>
      <c r="Q53" s="176">
        <f>(mm!C53*Na!C53+mm!D53*Na!D53+mm!E53*Na!E53+mm!F53*Na!F53+mm!G53*Na!G53+mm!H53*Na!H53+mm!I53*Na!I53+mm!J53*Na!J53+mm!K53*Na!K53+mm!L53*Na!L53+mm!M53*Na!M53+mm!N53*Na!N53)/mm!O53</f>
        <v>9.5465067372681869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117.4</v>
      </c>
      <c r="D54" s="92">
        <v>50.7</v>
      </c>
      <c r="E54" s="92">
        <v>6</v>
      </c>
      <c r="F54" s="92">
        <v>16.899999999999999</v>
      </c>
      <c r="G54" s="92">
        <v>131.6</v>
      </c>
      <c r="H54" s="92">
        <v>30.8</v>
      </c>
      <c r="I54" s="92">
        <v>55.8</v>
      </c>
      <c r="J54" s="92">
        <v>26.8</v>
      </c>
      <c r="K54" s="92">
        <v>31.4</v>
      </c>
      <c r="L54" s="92">
        <v>91.7</v>
      </c>
      <c r="M54" s="92">
        <v>28.8</v>
      </c>
      <c r="N54" s="93">
        <v>33.200000000000003</v>
      </c>
      <c r="O54" s="91">
        <f t="shared" si="4"/>
        <v>131.6</v>
      </c>
      <c r="P54" s="93">
        <f t="shared" si="5"/>
        <v>6</v>
      </c>
      <c r="Q54" s="176">
        <f>(mm!C54*Na!C54+mm!D54*Na!D54+mm!E54*Na!E54+mm!F54*Na!F54+mm!G54*Na!G54+mm!H54*Na!H54+mm!I54*Na!I54+mm!J54*Na!J54+mm!K54*Na!K54+mm!L54*Na!L54+mm!M54*Na!M54+mm!N54*Na!N54)/mm!O54</f>
        <v>56.911646819051697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32.544720530665508</v>
      </c>
      <c r="D55" s="92">
        <v>51.085924697913505</v>
      </c>
      <c r="E55" s="92">
        <v>13.52358488450828</v>
      </c>
      <c r="F55" s="92">
        <v>19.426901808344486</v>
      </c>
      <c r="G55" s="92">
        <v>92.663976841505303</v>
      </c>
      <c r="H55" s="92">
        <v>20.814504966024394</v>
      </c>
      <c r="I55" s="92">
        <v>43.907923247169911</v>
      </c>
      <c r="J55" s="92">
        <v>22.829681119270937</v>
      </c>
      <c r="K55" s="92">
        <v>83.770437274518343</v>
      </c>
      <c r="L55" s="92">
        <v>204.7168628954372</v>
      </c>
      <c r="M55" s="92">
        <v>73.671782762691848</v>
      </c>
      <c r="N55" s="93">
        <v>37.625054371465858</v>
      </c>
      <c r="O55" s="91">
        <f t="shared" si="4"/>
        <v>204.7168628954372</v>
      </c>
      <c r="P55" s="93">
        <f t="shared" si="5"/>
        <v>13.52358488450828</v>
      </c>
      <c r="Q55" s="176">
        <f>(mm!C55*Na!C55+mm!D55*Na!D55+mm!E55*Na!E55+mm!F55*Na!F55+mm!G55*Na!G55+mm!H55*Na!H55+mm!I55*Na!I55+mm!J55*Na!J55+mm!K55*Na!K55+mm!L55*Na!L55+mm!M55*Na!M55+mm!N55*Na!N55)/mm!O55</f>
        <v>41.503768672946705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45.8</v>
      </c>
      <c r="D56" s="123">
        <v>77</v>
      </c>
      <c r="E56" s="123">
        <v>22.7</v>
      </c>
      <c r="F56" s="123">
        <v>39.6</v>
      </c>
      <c r="G56" s="123">
        <v>54.7</v>
      </c>
      <c r="H56" s="123">
        <v>161.19999999999999</v>
      </c>
      <c r="I56" s="123">
        <v>356.9</v>
      </c>
      <c r="J56" s="123">
        <v>485.1</v>
      </c>
      <c r="K56" s="123">
        <v>121.7</v>
      </c>
      <c r="L56" s="123">
        <v>139.9</v>
      </c>
      <c r="M56" s="123">
        <v>90.5</v>
      </c>
      <c r="N56" s="124">
        <v>105</v>
      </c>
      <c r="O56" s="122">
        <f t="shared" si="4"/>
        <v>485.1</v>
      </c>
      <c r="P56" s="124">
        <f t="shared" si="5"/>
        <v>22.7</v>
      </c>
      <c r="Q56" s="181">
        <f>(mm!C56*Na!C56+mm!D56*Na!D56+mm!E56*Na!E56+mm!F56*Na!F56+mm!G56*Na!G56+mm!H56*Na!H56+mm!I56*Na!I56+mm!J56*Na!J56+mm!K56*Na!K56+mm!L56*Na!L56+mm!M56*Na!M56+mm!N56*Na!N56)/mm!O56</f>
        <v>117.94063075469695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236</v>
      </c>
      <c r="C2" s="166" t="s">
        <v>237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228</v>
      </c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3.5181265648695814</v>
      </c>
      <c r="D5" s="92">
        <v>1.6981994479284503</v>
      </c>
      <c r="E5" s="92">
        <v>2.5147152270899995</v>
      </c>
      <c r="F5" s="92">
        <v>0.89424917592546527</v>
      </c>
      <c r="G5" s="92">
        <v>0.57233162162700824</v>
      </c>
      <c r="H5" s="92">
        <v>0.79679444320238646</v>
      </c>
      <c r="I5" s="92">
        <v>1.2670791490024855</v>
      </c>
      <c r="J5" s="92">
        <v>3.9674544880888272</v>
      </c>
      <c r="K5" s="92">
        <v>6.1678958161787083</v>
      </c>
      <c r="L5" s="92">
        <v>4.5015866935132456</v>
      </c>
      <c r="M5" s="92">
        <v>3.4453245957128913</v>
      </c>
      <c r="N5" s="93">
        <v>6.669904184371175</v>
      </c>
      <c r="O5" s="94">
        <f t="shared" ref="O5:O16" si="0">MAX(C5:N5)</f>
        <v>6.669904184371175</v>
      </c>
      <c r="P5" s="150">
        <f t="shared" ref="P5:P16" si="1">MIN(C5:N5)</f>
        <v>0.57233162162700824</v>
      </c>
      <c r="Q5" s="175">
        <f>(mm!C5*K!C5+mm!D5*K!D5+mm!E5*K!E5+mm!F5*K!F5+mm!G5*K!G5+mm!H5*K!H5+mm!I5*K!I5+mm!J5*K!J5+mm!K5*K!K5+mm!L5*K!L5+mm!M5*K!M5+mm!N5*K!N5)/mm!O5</f>
        <v>2.7297944365758706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5.195916990658346</v>
      </c>
      <c r="D6" s="92">
        <v>2.2015580198918356</v>
      </c>
      <c r="E6" s="92">
        <v>0.30826818726623356</v>
      </c>
      <c r="F6" s="92">
        <v>0.14896581587118385</v>
      </c>
      <c r="G6" s="92">
        <v>0.21432480081830396</v>
      </c>
      <c r="H6" s="92">
        <v>1.5878376189189509</v>
      </c>
      <c r="I6" s="92">
        <v>15.08907519666543</v>
      </c>
      <c r="J6" s="101">
        <v>5.5705319025414077</v>
      </c>
      <c r="K6" s="92">
        <v>23.445286914529056</v>
      </c>
      <c r="L6" s="92">
        <v>15.358997169678805</v>
      </c>
      <c r="M6" s="92">
        <v>12.68077555277582</v>
      </c>
      <c r="N6" s="93">
        <v>22.754998279551618</v>
      </c>
      <c r="O6" s="91">
        <f t="shared" si="0"/>
        <v>23.445286914529056</v>
      </c>
      <c r="P6" s="93">
        <f t="shared" si="1"/>
        <v>0.14896581587118385</v>
      </c>
      <c r="Q6" s="176">
        <f>(mm!C6*K!C6+mm!D6*K!D6+mm!E6*K!E6+mm!F6*K!F6+mm!G6*K!G6+mm!H6*K!H6+mm!I6*K!I6+mm!J6*K!J6+mm!K6*K!K6+mm!L6*K!L6+mm!M6*K!M6+mm!N6*K!N6)/mm!O6</f>
        <v>7.2405702945718957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2.5978922303554102</v>
      </c>
      <c r="D7" s="92">
        <v>1.804690032779799</v>
      </c>
      <c r="E7" s="92">
        <v>3.0980754929168706</v>
      </c>
      <c r="F7" s="92">
        <v>0.7371458740257476</v>
      </c>
      <c r="G7" s="92">
        <v>0.34475993954894218</v>
      </c>
      <c r="H7" s="92">
        <v>0.62062704238421607</v>
      </c>
      <c r="I7" s="92">
        <v>1.4360296759738751</v>
      </c>
      <c r="J7" s="92">
        <v>4.16470660329579</v>
      </c>
      <c r="K7" s="92">
        <v>4.2472647808198651</v>
      </c>
      <c r="L7" s="92">
        <v>2.1035969152478073</v>
      </c>
      <c r="M7" s="92">
        <v>2.8136985371482877</v>
      </c>
      <c r="N7" s="93">
        <v>9.1219096334185839</v>
      </c>
      <c r="O7" s="91">
        <f t="shared" si="0"/>
        <v>9.1219096334185839</v>
      </c>
      <c r="P7" s="93">
        <f t="shared" si="1"/>
        <v>0.34475993954894218</v>
      </c>
      <c r="Q7" s="176">
        <f>(mm!C7*K!C7+mm!D7*K!D7+mm!E7*K!E7+mm!F7*K!F7+mm!G7*K!G7+mm!H7*K!H7+mm!I7*K!I7+mm!J7*K!J7+mm!K7*K!K7+mm!L7*K!L7+mm!M7*K!M7+mm!N7*K!N7)/mm!O7</f>
        <v>1.8583637624612996</v>
      </c>
      <c r="R7" s="22"/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9.1631060031485259</v>
      </c>
      <c r="D8" s="92">
        <v>2.4263822202585588</v>
      </c>
      <c r="E8" s="92">
        <v>1.0855180105644604</v>
      </c>
      <c r="F8" s="92">
        <v>1.0207226171193053</v>
      </c>
      <c r="G8" s="92">
        <v>4.7910139493382138</v>
      </c>
      <c r="H8" s="101">
        <v>1.1806026024400882</v>
      </c>
      <c r="I8" s="92">
        <v>2.4339992850198691</v>
      </c>
      <c r="J8" s="92">
        <v>5.445576461772383</v>
      </c>
      <c r="K8" s="92">
        <v>3.7025006068491573</v>
      </c>
      <c r="L8" s="92">
        <v>3.1245838745418646</v>
      </c>
      <c r="M8" s="92">
        <v>7.250872764366397</v>
      </c>
      <c r="N8" s="93">
        <v>2.9833918024882795</v>
      </c>
      <c r="O8" s="91">
        <f t="shared" si="0"/>
        <v>9.1631060031485259</v>
      </c>
      <c r="P8" s="93">
        <f t="shared" si="1"/>
        <v>1.0207226171193053</v>
      </c>
      <c r="Q8" s="176">
        <f>(mm!C8*K!C8+mm!D8*K!D8+mm!E8*K!E8+mm!F8*K!F8+mm!G8*K!G8+mm!H8*K!H8+mm!I8*K!I8+mm!J8*K!J8+mm!K8*K!K8+mm!L8*K!L8+mm!M8*K!M8+mm!N8*K!N8)/mm!O8</f>
        <v>2.8450904600588185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2.7</v>
      </c>
      <c r="F9" s="92"/>
      <c r="G9" s="92">
        <v>0.6</v>
      </c>
      <c r="H9" s="92"/>
      <c r="I9" s="92"/>
      <c r="J9" s="92">
        <v>8.1</v>
      </c>
      <c r="K9" s="92"/>
      <c r="L9" s="92"/>
      <c r="M9" s="92">
        <v>11.7</v>
      </c>
      <c r="N9" s="93"/>
      <c r="O9" s="91">
        <f t="shared" si="0"/>
        <v>11.7</v>
      </c>
      <c r="P9" s="93">
        <f t="shared" si="1"/>
        <v>0.6</v>
      </c>
      <c r="Q9" s="179">
        <f>(mm!C9*K!C9+mm!D9*K!D9+mm!E9*K!E9+mm!F9*K!F9+mm!G9*K!G9+mm!H9*K!H9+mm!I9*K!I9+mm!J9*K!J9+mm!K9*K!K9+mm!L9*K!L9+mm!M9*K!M9+mm!N9*K!N9)/mm!O9</f>
        <v>5.4847423100427797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6.6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6.6</v>
      </c>
      <c r="P10" s="93">
        <f t="shared" si="1"/>
        <v>6.6</v>
      </c>
      <c r="Q10" s="179">
        <f>(mm!C10*K!C10+mm!D10*K!D10+mm!E10*K!E10+mm!F10*K!F10+mm!G10*K!G10+mm!H10*K!H10+mm!I10*K!I10+mm!J10*K!J10+mm!K10*K!K10+mm!L10*K!L10+mm!M10*K!M10+mm!N10*K!N10)/mm!O10</f>
        <v>6.6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63.2</v>
      </c>
      <c r="D11" s="92">
        <v>0.8</v>
      </c>
      <c r="E11" s="92">
        <v>0.5</v>
      </c>
      <c r="F11" s="92">
        <v>1.9</v>
      </c>
      <c r="G11" s="92">
        <v>1.7</v>
      </c>
      <c r="H11" s="92">
        <v>2.4</v>
      </c>
      <c r="I11" s="92">
        <v>2.2000000000000002</v>
      </c>
      <c r="J11" s="92">
        <v>0.3</v>
      </c>
      <c r="K11" s="92">
        <v>2.6</v>
      </c>
      <c r="L11" s="92">
        <v>2.4</v>
      </c>
      <c r="M11" s="180"/>
      <c r="N11" s="93">
        <v>1.8</v>
      </c>
      <c r="O11" s="91">
        <f t="shared" si="0"/>
        <v>63.2</v>
      </c>
      <c r="P11" s="93">
        <f t="shared" si="1"/>
        <v>0.3</v>
      </c>
      <c r="Q11" s="176">
        <f>(mm!C11*K!C11+mm!D11*K!D11+mm!E11*K!E11+mm!F11*K!F11+mm!G11*K!G11+mm!H11*K!H11+mm!I11*K!I11+mm!J11*K!J11+mm!K11*K!K11+mm!L11*K!L11+mm!M11*K!M11+mm!N11*K!N11)/mm!O11</f>
        <v>2.1226636568848756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6.5580559446832751</v>
      </c>
      <c r="D12" s="92">
        <v>2.4090044517095417</v>
      </c>
      <c r="E12" s="92">
        <v>0.59314602645365322</v>
      </c>
      <c r="F12" s="92">
        <v>0.97158359715884224</v>
      </c>
      <c r="G12" s="92">
        <v>0.77624934368564635</v>
      </c>
      <c r="H12" s="92">
        <v>1.658519757100398</v>
      </c>
      <c r="I12" s="92">
        <v>2.0945831609720691</v>
      </c>
      <c r="J12" s="92">
        <v>4.2989578098332029</v>
      </c>
      <c r="K12" s="92">
        <v>8.3330724801773322</v>
      </c>
      <c r="L12" s="92">
        <v>8.9871323242153078</v>
      </c>
      <c r="M12" s="92">
        <v>7.687382260635772</v>
      </c>
      <c r="N12" s="93">
        <v>4.7916827544533414</v>
      </c>
      <c r="O12" s="141">
        <f t="shared" si="0"/>
        <v>8.9871323242153078</v>
      </c>
      <c r="P12" s="143">
        <f t="shared" si="1"/>
        <v>0.59314602645365322</v>
      </c>
      <c r="Q12" s="176">
        <f>(mm!C13*K!C12+mm!D13*K!D12+mm!E13*K!E12+mm!F13*K!F12+mm!G13*K!G12+mm!H13*K!H12+mm!I13*K!I12+mm!J13*K!J12+mm!K13*K!K12+mm!L13*K!L12+mm!M13*K!M12+mm!N13*K!N12)/mm!O13</f>
        <v>4.3786817746992037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8.3319895941360542</v>
      </c>
      <c r="D13" s="123">
        <v>3.4102337178787669</v>
      </c>
      <c r="E13" s="123">
        <v>0.50270271516784881</v>
      </c>
      <c r="F13" s="123">
        <v>1.3393961772205554</v>
      </c>
      <c r="G13" s="123">
        <v>0.74851108232867292</v>
      </c>
      <c r="H13" s="123">
        <v>0.9502906234851819</v>
      </c>
      <c r="I13" s="123">
        <v>2.2961035147019282</v>
      </c>
      <c r="J13" s="123">
        <v>4.5946516388957495</v>
      </c>
      <c r="K13" s="123">
        <v>10.397397156935114</v>
      </c>
      <c r="L13" s="123">
        <v>10.28838397932469</v>
      </c>
      <c r="M13" s="123">
        <v>6.8565174483214104</v>
      </c>
      <c r="N13" s="124">
        <v>4.8760919925676065</v>
      </c>
      <c r="O13" s="122">
        <f t="shared" si="0"/>
        <v>10.397397156935114</v>
      </c>
      <c r="P13" s="124">
        <f t="shared" si="1"/>
        <v>0.50270271516784881</v>
      </c>
      <c r="Q13" s="181">
        <f>(mm!C13*K!C13+mm!D13*K!D13+mm!E13*K!E13+mm!F13*K!F13+mm!G13*K!G13+mm!H13*K!H13+mm!I13*K!I13+mm!J13*K!J13+mm!K13*K!K13+mm!L13*K!L13+mm!M13*K!M13+mm!N13*K!N13)/mm!O13</f>
        <v>4.8249576786651751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6.1546869537806854</v>
      </c>
      <c r="D14" s="134">
        <v>1.6776646323562658</v>
      </c>
      <c r="E14" s="134">
        <v>3.0816069021376493</v>
      </c>
      <c r="F14" s="134">
        <v>2.2582113034781126</v>
      </c>
      <c r="G14" s="134">
        <v>1.5551386513094292</v>
      </c>
      <c r="H14" s="134">
        <v>1.1596214307094899</v>
      </c>
      <c r="I14" s="134">
        <v>1.4543387515339881</v>
      </c>
      <c r="J14" s="134">
        <v>1.1213396580880282</v>
      </c>
      <c r="K14" s="134">
        <v>4.3062660872586775</v>
      </c>
      <c r="L14" s="134">
        <v>2.2367013170025385</v>
      </c>
      <c r="M14" s="134">
        <v>3.181038998539591</v>
      </c>
      <c r="N14" s="135">
        <v>3.945167215952142</v>
      </c>
      <c r="O14" s="133">
        <f t="shared" si="0"/>
        <v>6.1546869537806854</v>
      </c>
      <c r="P14" s="135">
        <f t="shared" si="1"/>
        <v>1.1213396580880282</v>
      </c>
      <c r="Q14" s="182">
        <f>(mm!C14*K!C14+mm!D14*K!D14+mm!E14*K!E14+mm!F14*K!F14+mm!G14*K!G14+mm!H14*K!H14+mm!I14*K!I14+mm!J14*K!J14+mm!K14*K!K14+mm!L14*K!L14+mm!M14*K!M14+mm!N14*K!N14)/mm!O14</f>
        <v>2.0491922845956947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7.1611253196930944</v>
      </c>
      <c r="D15" s="92">
        <v>2.0460358056265986</v>
      </c>
      <c r="E15" s="92">
        <v>1.2787723785166241</v>
      </c>
      <c r="F15" s="92">
        <v>1.0230179028132993</v>
      </c>
      <c r="G15" s="92">
        <v>4.0920716112531972</v>
      </c>
      <c r="H15" s="92">
        <v>1.7902813299232736</v>
      </c>
      <c r="I15" s="92">
        <v>0.25575447570332482</v>
      </c>
      <c r="J15" s="92">
        <v>0.51150895140664965</v>
      </c>
      <c r="K15" s="92">
        <v>1.0230179028132993</v>
      </c>
      <c r="L15" s="92">
        <v>2.5575447570332481</v>
      </c>
      <c r="M15" s="92">
        <v>1.0230179028132993</v>
      </c>
      <c r="N15" s="93">
        <v>4.6035805626598467</v>
      </c>
      <c r="O15" s="91">
        <f t="shared" si="0"/>
        <v>7.1611253196930944</v>
      </c>
      <c r="P15" s="93">
        <f t="shared" si="1"/>
        <v>0.25575447570332482</v>
      </c>
      <c r="Q15" s="176">
        <f>(mm!C15*K!C15+mm!D15*K!D15+mm!E15*K!E15+mm!F15*K!F15+mm!G15*K!G15+mm!H15*K!H15+mm!I15*K!I15+mm!J15*K!J15+mm!K15*K!K15+mm!L15*K!L15+mm!M15*K!M15+mm!N15*K!N15)/mm!O15</f>
        <v>1.8105423987776932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9.4629156010230187</v>
      </c>
      <c r="D16" s="92">
        <v>1.7349212376869547</v>
      </c>
      <c r="E16" s="92">
        <v>2.1814352339401237</v>
      </c>
      <c r="F16" s="92">
        <v>2.9899693457401457</v>
      </c>
      <c r="G16" s="92">
        <v>1.4856264873282754</v>
      </c>
      <c r="H16" s="92">
        <v>0.98943862812563244</v>
      </c>
      <c r="I16" s="92">
        <v>0.65597376104955796</v>
      </c>
      <c r="J16" s="92">
        <v>3.0925263945465118</v>
      </c>
      <c r="K16" s="92">
        <v>2.5575447570332481</v>
      </c>
      <c r="L16" s="92">
        <v>0.76726342710997431</v>
      </c>
      <c r="M16" s="92">
        <v>5.3819637495830088</v>
      </c>
      <c r="N16" s="93">
        <v>4.3478260869565215</v>
      </c>
      <c r="O16" s="91">
        <f t="shared" si="0"/>
        <v>9.4629156010230187</v>
      </c>
      <c r="P16" s="93">
        <f t="shared" si="1"/>
        <v>0.65597376104955796</v>
      </c>
      <c r="Q16" s="176">
        <f>(mm!C16*K!C16+mm!D16*K!D16+mm!E16*K!E16+mm!F16*K!F16+mm!G16*K!G16+mm!H16*K!H16+mm!I16*K!I16+mm!J16*K!J16+mm!K16*K!K16+mm!L16*K!L16+mm!M16*K!M16+mm!N16*K!N16)/mm!O16</f>
        <v>1.7812750412017608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3.196382116944557</v>
      </c>
      <c r="D18" s="92">
        <v>1.1642835573575141</v>
      </c>
      <c r="E18" s="92">
        <v>1.6377970466078653</v>
      </c>
      <c r="F18" s="92">
        <v>0.9403751997353943</v>
      </c>
      <c r="G18" s="92">
        <v>1.1204692102834075</v>
      </c>
      <c r="H18" s="92">
        <v>0.86548243990765639</v>
      </c>
      <c r="I18" s="92">
        <v>0.7473708367372629</v>
      </c>
      <c r="J18" s="92">
        <v>2.607654774401118</v>
      </c>
      <c r="K18" s="92">
        <v>13.346955647939346</v>
      </c>
      <c r="L18" s="92">
        <v>0.77656945548070477</v>
      </c>
      <c r="M18" s="92">
        <v>0.9037655234990003</v>
      </c>
      <c r="N18" s="93">
        <v>1.8483771592625846</v>
      </c>
      <c r="O18" s="91">
        <f t="shared" ref="O18:O39" si="2">MAX(C18:N18)</f>
        <v>13.346955647939346</v>
      </c>
      <c r="P18" s="93">
        <f t="shared" ref="P18:P39" si="3">MIN(C18:N18)</f>
        <v>0.7473708367372629</v>
      </c>
      <c r="Q18" s="176">
        <f>(mm!C18*K!C18+mm!D18*K!D18+mm!E18*K!E18+mm!F18*K!F18+mm!G18*K!G18+mm!H18*K!H18+mm!I18*K!I18+mm!J18*K!J18+mm!K18*K!K18+mm!L18*K!L18+mm!M18*K!M18+mm!N18*K!N18)/mm!O18</f>
        <v>1.3278693231012935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0</v>
      </c>
      <c r="D19" s="92">
        <v>0.51153119189325369</v>
      </c>
      <c r="E19" s="92">
        <v>5.1153119189325365</v>
      </c>
      <c r="F19" s="180"/>
      <c r="G19" s="92">
        <v>3.3249527473061486</v>
      </c>
      <c r="H19" s="92">
        <v>4.348015131092656</v>
      </c>
      <c r="I19" s="92">
        <v>3.3249527473061486</v>
      </c>
      <c r="J19" s="92">
        <v>4.0922495351460295</v>
      </c>
      <c r="K19" s="92">
        <v>3.8364839391994021</v>
      </c>
      <c r="L19" s="92">
        <v>4.348015131092656</v>
      </c>
      <c r="M19" s="92">
        <v>2.5576559594662682</v>
      </c>
      <c r="N19" s="93">
        <v>3.3249527473061486</v>
      </c>
      <c r="O19" s="91">
        <f t="shared" si="2"/>
        <v>5.1153119189325365</v>
      </c>
      <c r="P19" s="93">
        <f t="shared" si="3"/>
        <v>0</v>
      </c>
      <c r="Q19" s="176">
        <f>(mm!C19*K!C19+mm!D19*K!D19+mm!E19*K!E19+mm!F19*K!F19+mm!G19*K!G19+mm!H19*K!H19+mm!I19*K!I19+mm!J19*K!J19+mm!K19*K!K19+mm!L19*K!L19+mm!M19*K!M19+mm!N19*K!N19)/mm!O19</f>
        <v>3.4317233378754417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6.9056710905589247</v>
      </c>
      <c r="D20" s="92">
        <v>2.3018903635196413</v>
      </c>
      <c r="E20" s="92">
        <v>5.1153119189325365</v>
      </c>
      <c r="F20" s="92">
        <v>10.486389433811699</v>
      </c>
      <c r="G20" s="92">
        <v>4.6037807270392825</v>
      </c>
      <c r="H20" s="92">
        <v>7.9287334743454316</v>
      </c>
      <c r="I20" s="92">
        <v>4.348015131092656</v>
      </c>
      <c r="J20" s="101">
        <v>3.3249527473061486</v>
      </c>
      <c r="K20" s="92">
        <v>9.2075614540785651</v>
      </c>
      <c r="L20" s="92">
        <v>5.6268431108257895</v>
      </c>
      <c r="M20" s="92">
        <v>4.6037807270392825</v>
      </c>
      <c r="N20" s="93">
        <v>3.8364839391994021</v>
      </c>
      <c r="O20" s="91">
        <f t="shared" si="2"/>
        <v>10.486389433811699</v>
      </c>
      <c r="P20" s="93">
        <f t="shared" si="3"/>
        <v>2.3018903635196413</v>
      </c>
      <c r="Q20" s="176">
        <f>(mm!C20*K!C20+mm!D20*K!D20+mm!E20*K!E20+mm!F20*K!F20+mm!G20*K!G20+mm!H20*K!H20+mm!I20*K!I20+mm!J20*K!J20+mm!K20*K!K20+mm!L20*K!L20+mm!M20*K!M20+mm!N20*K!N20)/mm!O20</f>
        <v>5.1816614033547141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2.3682864450127878</v>
      </c>
      <c r="D21" s="92">
        <v>2.0076726342711</v>
      </c>
      <c r="E21" s="92">
        <v>1.2787723785166241</v>
      </c>
      <c r="F21" s="92"/>
      <c r="G21" s="92">
        <v>12.046035805626596</v>
      </c>
      <c r="H21" s="92">
        <v>3.1713554987212271</v>
      </c>
      <c r="I21" s="92">
        <v>1.0485933503836316</v>
      </c>
      <c r="J21" s="92">
        <v>5.6777493606138103</v>
      </c>
      <c r="K21" s="92">
        <v>1.9437340153452685</v>
      </c>
      <c r="L21" s="92">
        <v>4.0664961636828645</v>
      </c>
      <c r="M21" s="92"/>
      <c r="N21" s="93"/>
      <c r="O21" s="91">
        <f t="shared" si="2"/>
        <v>12.046035805626596</v>
      </c>
      <c r="P21" s="93">
        <f t="shared" si="3"/>
        <v>1.0485933503836316</v>
      </c>
      <c r="Q21" s="179">
        <f>(mm!C21*K!C21+mm!D21*K!D21+mm!E21*K!E21+mm!F21*K!F21+mm!G21*K!G21+mm!H21*K!H21+mm!I21*K!I21+mm!J21*K!J21+mm!K21*K!K21+mm!L21*K!L21+mm!M21*K!M21+mm!N21*K!N21)/mm!O21</f>
        <v>3.3219306874307546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5.5418960564385227</v>
      </c>
      <c r="D22" s="92">
        <v>3.2785707553855263</v>
      </c>
      <c r="E22" s="92">
        <v>4.4418894271760232</v>
      </c>
      <c r="F22" s="92">
        <v>9.206293479881996</v>
      </c>
      <c r="G22" s="92">
        <v>5.8382461358834652</v>
      </c>
      <c r="H22" s="92">
        <v>5.8455742806297577</v>
      </c>
      <c r="I22" s="92">
        <v>3.1476090448620337</v>
      </c>
      <c r="J22" s="92">
        <v>5.9766168331379435</v>
      </c>
      <c r="K22" s="92">
        <v>1.5761611584578858</v>
      </c>
      <c r="L22" s="92">
        <v>3.768004306940413</v>
      </c>
      <c r="M22" s="92">
        <v>6.8215357116524915</v>
      </c>
      <c r="N22" s="93">
        <v>9.1762947570332472</v>
      </c>
      <c r="O22" s="91">
        <f t="shared" si="2"/>
        <v>9.206293479881996</v>
      </c>
      <c r="P22" s="93">
        <f t="shared" si="3"/>
        <v>1.5761611584578858</v>
      </c>
      <c r="Q22" s="176">
        <f>(mm!C22*K!C22+mm!D22*K!D22+mm!E22*K!E22+mm!F22*K!F22+mm!G22*K!G22+mm!H22*K!H22+mm!I22*K!I22+mm!J22*K!J22+mm!K22*K!K22+mm!L22*K!L22+mm!M22*K!M22+mm!N22*K!N22)/mm!O22</f>
        <v>4.8884154823221877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1.6</v>
      </c>
      <c r="D23" s="92">
        <v>1</v>
      </c>
      <c r="E23" s="92">
        <v>1.4</v>
      </c>
      <c r="F23" s="92">
        <v>1.9</v>
      </c>
      <c r="G23" s="92">
        <v>2.7</v>
      </c>
      <c r="H23" s="92">
        <v>1.8</v>
      </c>
      <c r="I23" s="92">
        <v>1.3</v>
      </c>
      <c r="J23" s="92">
        <v>1.3</v>
      </c>
      <c r="K23" s="92">
        <v>1.2</v>
      </c>
      <c r="L23" s="92">
        <v>4.5</v>
      </c>
      <c r="M23" s="92">
        <v>1.2</v>
      </c>
      <c r="N23" s="93">
        <v>4</v>
      </c>
      <c r="O23" s="91">
        <f t="shared" si="2"/>
        <v>4.5</v>
      </c>
      <c r="P23" s="93">
        <f t="shared" si="3"/>
        <v>1</v>
      </c>
      <c r="Q23" s="176">
        <f>(mm!C23*K!C23+mm!D23*K!D23+mm!E23*K!E23+mm!F23*K!F23+mm!G23*K!G23+mm!H23*K!H23+mm!I23*K!I23+mm!J23*K!J23+mm!K23*K!K23+mm!L23*K!L23+mm!M23*K!M23+mm!N23*K!N23)/mm!O23</f>
        <v>2.1172828118552331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1.4</v>
      </c>
      <c r="D24" s="92">
        <v>1</v>
      </c>
      <c r="E24" s="92">
        <v>1.1000000000000001</v>
      </c>
      <c r="F24" s="92">
        <v>1.6</v>
      </c>
      <c r="G24" s="92">
        <v>1.7</v>
      </c>
      <c r="H24" s="92">
        <v>2.2999999999999998</v>
      </c>
      <c r="I24" s="92">
        <v>0.3</v>
      </c>
      <c r="J24" s="92">
        <v>1.3</v>
      </c>
      <c r="K24" s="92">
        <v>1.6</v>
      </c>
      <c r="L24" s="92">
        <v>2.2999999999999998</v>
      </c>
      <c r="M24" s="92">
        <v>1.7</v>
      </c>
      <c r="N24" s="93">
        <v>3.7</v>
      </c>
      <c r="O24" s="91">
        <f t="shared" si="2"/>
        <v>3.7</v>
      </c>
      <c r="P24" s="93">
        <f t="shared" si="3"/>
        <v>0.3</v>
      </c>
      <c r="Q24" s="176">
        <f>(mm!C24*K!C24+mm!D24*K!D24+mm!E24*K!E24+mm!F24*K!F24+mm!G24*K!G24+mm!H24*K!H24+mm!I24*K!I24+mm!J24*K!J24+mm!K24*K!K24+mm!L24*K!L24+mm!M24*K!M24+mm!N24*K!N24)/mm!O24</f>
        <v>1.619495465284658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1.9911673984569773</v>
      </c>
      <c r="D25" s="92">
        <v>0.79613921378055552</v>
      </c>
      <c r="E25" s="142">
        <v>0.48451672641375915</v>
      </c>
      <c r="F25" s="142">
        <v>1.2216715792410031</v>
      </c>
      <c r="G25" s="142">
        <v>0.9370139777357982</v>
      </c>
      <c r="H25" s="142">
        <v>0.40551070336054085</v>
      </c>
      <c r="I25" s="142">
        <v>0.78774240896120473</v>
      </c>
      <c r="J25" s="142">
        <v>0.32163500859224953</v>
      </c>
      <c r="K25" s="142">
        <v>1.0145656932047675</v>
      </c>
      <c r="L25" s="142">
        <v>1.6578609550117045</v>
      </c>
      <c r="M25" s="142">
        <v>0.16339778831423035</v>
      </c>
      <c r="N25" s="143">
        <v>2.3025738856762179</v>
      </c>
      <c r="O25" s="141">
        <f t="shared" si="2"/>
        <v>2.3025738856762179</v>
      </c>
      <c r="P25" s="143">
        <f t="shared" si="3"/>
        <v>0.16339778831423035</v>
      </c>
      <c r="Q25" s="183">
        <f>(mm!C25*K!C25+mm!D25*K!D25+mm!E25*K!E25+mm!F25*K!F25+mm!G25*K!G25+mm!H25*K!H25+mm!I25*K!I25+mm!J25*K!J25+mm!K25*K!K25+mm!L25*K!L25+mm!M25*K!M25+mm!N25*K!N25)/mm!O25</f>
        <v>0.879980446411884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4.2531867057673516</v>
      </c>
      <c r="D26" s="149">
        <v>3.7377386307791176</v>
      </c>
      <c r="E26" s="149">
        <v>0.75535657570056924</v>
      </c>
      <c r="F26" s="149">
        <v>0.56621138816524008</v>
      </c>
      <c r="G26" s="149">
        <v>0.8755296418353673</v>
      </c>
      <c r="H26" s="149">
        <v>1.0044510385756675</v>
      </c>
      <c r="I26" s="149">
        <v>0.8964681440443214</v>
      </c>
      <c r="J26" s="149">
        <v>2.3500613496932519</v>
      </c>
      <c r="K26" s="149">
        <v>5.7797862867319694</v>
      </c>
      <c r="L26" s="149">
        <v>7.9787955182072841</v>
      </c>
      <c r="M26" s="149">
        <v>8.5214456391875721</v>
      </c>
      <c r="N26" s="150">
        <v>7.6137583892617453</v>
      </c>
      <c r="O26" s="94">
        <f t="shared" si="2"/>
        <v>8.5214456391875721</v>
      </c>
      <c r="P26" s="150">
        <f t="shared" si="3"/>
        <v>0.56621138816524008</v>
      </c>
      <c r="Q26" s="175">
        <f>(mm!C26*K!C26+mm!D26*K!D26+mm!E26*K!E26+mm!F26*K!F26+mm!G26*K!G26+mm!H26*K!H26+mm!I26*K!I26+mm!J26*K!J26+mm!K26*K!K26+mm!L26*K!L26+mm!M26*K!M26+mm!N26*K!N26)/mm!O26</f>
        <v>4.0489644757258638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2.9416582563465576</v>
      </c>
      <c r="D27" s="92">
        <v>0.57668161434977594</v>
      </c>
      <c r="E27" s="92">
        <v>0.22356701470274878</v>
      </c>
      <c r="F27" s="92">
        <v>0.56098457016899339</v>
      </c>
      <c r="G27" s="92">
        <v>1.8488595249331448</v>
      </c>
      <c r="H27" s="92">
        <v>1.8075029308323562</v>
      </c>
      <c r="I27" s="92">
        <v>1.760766239377791</v>
      </c>
      <c r="J27" s="92">
        <v>2.746657789613848</v>
      </c>
      <c r="K27" s="92">
        <v>8.0251746258018528</v>
      </c>
      <c r="L27" s="92">
        <v>8.5129018823921374</v>
      </c>
      <c r="M27" s="92">
        <v>15.059763865154574</v>
      </c>
      <c r="N27" s="93">
        <v>4.9427770859277702</v>
      </c>
      <c r="O27" s="91">
        <f t="shared" si="2"/>
        <v>15.059763865154574</v>
      </c>
      <c r="P27" s="93">
        <f t="shared" si="3"/>
        <v>0.22356701470274878</v>
      </c>
      <c r="Q27" s="176">
        <f>(mm!C27*K!C27+mm!D27*K!D27+mm!E27*K!E27+mm!F27*K!F27+mm!G27*K!G27+mm!H27*K!H27+mm!I27*K!I27+mm!J27*K!J27+mm!K27*K!K27+mm!L27*K!L27+mm!M27*K!M27+mm!N27*K!N27)/mm!O27</f>
        <v>4.5921410632063635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2.4984686828149631</v>
      </c>
      <c r="D28" s="92">
        <v>0.89601593625498011</v>
      </c>
      <c r="E28" s="92">
        <v>0.33647058823529413</v>
      </c>
      <c r="F28" s="92">
        <v>0.53042579578338145</v>
      </c>
      <c r="G28" s="92">
        <v>1.1015172101449275</v>
      </c>
      <c r="H28" s="92">
        <v>0.34101052631578943</v>
      </c>
      <c r="I28" s="92">
        <v>2.6160429111300747</v>
      </c>
      <c r="J28" s="92">
        <v>5.0642728256946947</v>
      </c>
      <c r="K28" s="92">
        <v>8.1267533936651599</v>
      </c>
      <c r="L28" s="92">
        <v>5.8186517000587354</v>
      </c>
      <c r="M28" s="92">
        <v>6.4671541560961048</v>
      </c>
      <c r="N28" s="93">
        <v>5.0378020921005167</v>
      </c>
      <c r="O28" s="91">
        <f t="shared" si="2"/>
        <v>8.1267533936651599</v>
      </c>
      <c r="P28" s="93">
        <f t="shared" si="3"/>
        <v>0.33647058823529413</v>
      </c>
      <c r="Q28" s="176">
        <f>(mm!C28*K!C28+mm!D28*K!D28+mm!E28*K!E28+mm!F28*K!F28+mm!G28*K!G28+mm!H28*K!H28+mm!I28*K!I28+mm!J28*K!J28+mm!K28*K!K28+mm!L28*K!L28+mm!M28*K!M28+mm!N28*K!N28)/mm!O28</f>
        <v>3.6407071939131588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2.3877258167841129</v>
      </c>
      <c r="D29" s="92">
        <v>2.3906034193764665</v>
      </c>
      <c r="E29" s="92">
        <v>0.81942320590207907</v>
      </c>
      <c r="F29" s="92">
        <v>1.1333033707865168</v>
      </c>
      <c r="G29" s="92">
        <v>1.1936363636363638</v>
      </c>
      <c r="H29" s="92">
        <v>0.66081967213114745</v>
      </c>
      <c r="I29" s="92">
        <v>1.3031574608408902</v>
      </c>
      <c r="J29" s="92">
        <v>1.4705356821858711</v>
      </c>
      <c r="K29" s="92">
        <v>8.3940284360189565</v>
      </c>
      <c r="L29" s="92">
        <v>8.1939601139601148</v>
      </c>
      <c r="M29" s="92">
        <v>10.548205128205128</v>
      </c>
      <c r="N29" s="93">
        <v>10.925871559633025</v>
      </c>
      <c r="O29" s="91">
        <f t="shared" si="2"/>
        <v>10.925871559633025</v>
      </c>
      <c r="P29" s="93">
        <f t="shared" si="3"/>
        <v>0.66081967213114745</v>
      </c>
      <c r="Q29" s="176">
        <f>(mm!C29*K!C29+mm!D29*K!D29+mm!E29*K!E29+mm!F29*K!F29+mm!G29*K!G29+mm!H29*K!H29+mm!I29*K!I29+mm!J29*K!J29+mm!K29*K!K29+mm!L29*K!L29+mm!M29*K!M29+mm!N29*K!N29)/mm!O29</f>
        <v>4.2159020250535475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5.7249346019399496</v>
      </c>
      <c r="D30" s="92">
        <v>3.2315947078048812</v>
      </c>
      <c r="E30" s="92">
        <v>2.7240064390384218</v>
      </c>
      <c r="F30" s="92">
        <v>3.6141935514174532</v>
      </c>
      <c r="G30" s="92">
        <v>1.8349415648461589</v>
      </c>
      <c r="H30" s="92">
        <v>7.6280828597501973</v>
      </c>
      <c r="I30" s="92">
        <v>1.855505196521237</v>
      </c>
      <c r="J30" s="92">
        <v>2.3377522643764168</v>
      </c>
      <c r="K30" s="92">
        <v>4.9409241331815812</v>
      </c>
      <c r="L30" s="92">
        <v>2.6778197101146697</v>
      </c>
      <c r="M30" s="92">
        <v>2.2446714874810962</v>
      </c>
      <c r="N30" s="93">
        <v>2.0785254930920951</v>
      </c>
      <c r="O30" s="91">
        <f t="shared" si="2"/>
        <v>7.6280828597501973</v>
      </c>
      <c r="P30" s="93">
        <f t="shared" si="3"/>
        <v>1.8349415648461589</v>
      </c>
      <c r="Q30" s="176">
        <f>(mm!C30*K!C30+mm!D30*K!D30+mm!E30*K!E30+mm!F30*K!F30+mm!G30*K!G30+mm!H30*K!H30+mm!I30*K!I30+mm!J30*K!J30+mm!K30*K!K30+mm!L30*K!L30+mm!M30*K!M30+mm!N30*K!N30)/mm!O30</f>
        <v>3.3599960135603859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2.927083333333333</v>
      </c>
      <c r="D31" s="92">
        <v>0.98521008403361343</v>
      </c>
      <c r="E31" s="92">
        <v>1.8089932550587062</v>
      </c>
      <c r="F31" s="92">
        <v>2.8817023740590613</v>
      </c>
      <c r="G31" s="92">
        <v>2.5560923037910483</v>
      </c>
      <c r="H31" s="92">
        <v>0.59935430463576156</v>
      </c>
      <c r="I31" s="92">
        <v>1.6342592592592593</v>
      </c>
      <c r="J31" s="92">
        <v>2.5798707294552168</v>
      </c>
      <c r="K31" s="92">
        <v>0.94346555323590831</v>
      </c>
      <c r="L31" s="92">
        <v>0.94346555323590831</v>
      </c>
      <c r="M31" s="92">
        <v>0.58527017024426353</v>
      </c>
      <c r="N31" s="93">
        <v>2.1385132787292132</v>
      </c>
      <c r="O31" s="91">
        <f t="shared" si="2"/>
        <v>2.927083333333333</v>
      </c>
      <c r="P31" s="93">
        <f t="shared" si="3"/>
        <v>0.58527017024426353</v>
      </c>
      <c r="Q31" s="176">
        <f>(mm!C31*K!C31+mm!D31*K!D31+mm!E31*K!E31+mm!F31*K!F31+mm!G31*K!G31+mm!H31*K!H31+mm!I31*K!I31+mm!J31*K!J31+mm!K31*K!K31+mm!L31*K!L31+mm!M31*K!M31+mm!N31*K!N31)/mm!O31</f>
        <v>1.7248107881621311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2.7327063550036521</v>
      </c>
      <c r="D32" s="92">
        <v>3.2603578747628084</v>
      </c>
      <c r="E32" s="92">
        <v>3.2112204685573364</v>
      </c>
      <c r="F32" s="92">
        <v>5.1431303030303033</v>
      </c>
      <c r="G32" s="92">
        <v>1.7765282729211089</v>
      </c>
      <c r="H32" s="92">
        <v>2.7849193548387094</v>
      </c>
      <c r="I32" s="92">
        <v>1.8092243684992571</v>
      </c>
      <c r="J32" s="92">
        <v>1.0697090909090909</v>
      </c>
      <c r="K32" s="92">
        <v>2.0305227586206893</v>
      </c>
      <c r="L32" s="92">
        <v>3.0290720164609057</v>
      </c>
      <c r="M32" s="92">
        <v>2.9198875968992244</v>
      </c>
      <c r="N32" s="93">
        <v>2.0885512116316636</v>
      </c>
      <c r="O32" s="91">
        <f t="shared" si="2"/>
        <v>5.1431303030303033</v>
      </c>
      <c r="P32" s="93">
        <f t="shared" si="3"/>
        <v>1.0697090909090909</v>
      </c>
      <c r="Q32" s="176">
        <f>(mm!C32*K!C32+mm!D32*K!D32+mm!E32*K!E32+mm!F32*K!F32+mm!G32*K!G32+mm!H32*K!H32+mm!I32*K!I32+mm!J32*K!J32+mm!K32*K!K32+mm!L32*K!L32+mm!M32*K!M32+mm!N32*K!N32)/mm!O32</f>
        <v>2.483566960080303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1.7154600798790181</v>
      </c>
      <c r="D33" s="92">
        <v>3.9910986012087615</v>
      </c>
      <c r="E33" s="92">
        <v>1.623170222542061</v>
      </c>
      <c r="F33" s="92">
        <v>3.6064911206368646</v>
      </c>
      <c r="G33" s="92">
        <v>3.0843147821522177</v>
      </c>
      <c r="H33" s="92">
        <v>1.5366379377880164</v>
      </c>
      <c r="I33" s="92">
        <v>1.6353474409740394</v>
      </c>
      <c r="J33" s="92">
        <v>1.8726310940255118</v>
      </c>
      <c r="K33" s="92">
        <v>2.5391089561796725</v>
      </c>
      <c r="L33" s="92">
        <v>1.3028858746776963</v>
      </c>
      <c r="M33" s="92">
        <v>2.3478569007487748</v>
      </c>
      <c r="N33" s="93">
        <v>1.666128895044096</v>
      </c>
      <c r="O33" s="91">
        <f t="shared" si="2"/>
        <v>3.9910986012087615</v>
      </c>
      <c r="P33" s="93">
        <f t="shared" si="3"/>
        <v>1.3028858746776963</v>
      </c>
      <c r="Q33" s="176">
        <f>(mm!C33*K!C33+mm!D33*K!D33+mm!E33*K!E33+mm!F33*K!F33+mm!G33*K!G33+mm!H33*K!H33+mm!I33*K!I33+mm!J33*K!J33+mm!K33*K!K33+mm!L33*K!L33+mm!M33*K!M33+mm!N33*K!N33)/mm!O33</f>
        <v>2.1921954172140063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2.4487486437753661</v>
      </c>
      <c r="D34" s="92">
        <v>0.49124352623461182</v>
      </c>
      <c r="E34" s="92">
        <v>0.74335046146326422</v>
      </c>
      <c r="F34" s="92">
        <v>0.34447262578132459</v>
      </c>
      <c r="G34" s="92">
        <v>0.48832631021057443</v>
      </c>
      <c r="H34" s="92">
        <v>0.29982516219457567</v>
      </c>
      <c r="I34" s="92">
        <v>0.37009864815491417</v>
      </c>
      <c r="J34" s="92">
        <v>1.7187230828352964</v>
      </c>
      <c r="K34" s="92">
        <v>2.064046942788476</v>
      </c>
      <c r="L34" s="92">
        <v>2.139396325543331</v>
      </c>
      <c r="M34" s="92">
        <v>2.4623705505010269</v>
      </c>
      <c r="N34" s="93">
        <v>2.0993439054006213</v>
      </c>
      <c r="O34" s="91">
        <f t="shared" si="2"/>
        <v>2.4623705505010269</v>
      </c>
      <c r="P34" s="93">
        <f t="shared" si="3"/>
        <v>0.29982516219457567</v>
      </c>
      <c r="Q34" s="176">
        <f>(mm!C34*K!C34+mm!D34*K!D34+mm!E34*K!E34+mm!F34*K!F34+mm!G34*K!G34+mm!H34*K!H34+mm!I34*K!I34+mm!J34*K!J34+mm!K34*K!K34+mm!L34*K!L34+mm!M34*K!M34+mm!N34*K!N34)/mm!O34</f>
        <v>0.94219864916553042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2.7729388138509501</v>
      </c>
      <c r="D35" s="92">
        <v>0.86223073249459681</v>
      </c>
      <c r="E35" s="92">
        <v>0.92432209811366728</v>
      </c>
      <c r="F35" s="92">
        <v>1.1473356829805232</v>
      </c>
      <c r="G35" s="92">
        <v>4.1223351577238292</v>
      </c>
      <c r="H35" s="92">
        <v>1.1208467745534978</v>
      </c>
      <c r="I35" s="92">
        <v>3.6495838018962399</v>
      </c>
      <c r="J35" s="92">
        <v>5.4962286108209728</v>
      </c>
      <c r="K35" s="92"/>
      <c r="L35" s="92"/>
      <c r="M35" s="92"/>
      <c r="N35" s="93"/>
      <c r="O35" s="91">
        <f t="shared" si="2"/>
        <v>5.4962286108209728</v>
      </c>
      <c r="P35" s="93">
        <f t="shared" si="3"/>
        <v>0.86223073249459681</v>
      </c>
      <c r="Q35" s="179">
        <f>(mm!C35*K!C35+mm!D35*K!D35+mm!E35*K!E35+mm!F35*K!F35+mm!G35*K!G35+mm!H35*K!H35+mm!I35*K!I35+mm!J35*K!J35+mm!K35*K!K35+mm!L35*K!L35+mm!M35*K!M35+mm!N35*K!N35)/mm!O35</f>
        <v>2.2168583474817058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1.7154530059271804</v>
      </c>
      <c r="D36" s="92">
        <v>0.25975008010253126</v>
      </c>
      <c r="E36" s="92">
        <v>0.21061101756074091</v>
      </c>
      <c r="F36" s="92">
        <v>0.2138686505900462</v>
      </c>
      <c r="G36" s="92">
        <v>0.27653285297649682</v>
      </c>
      <c r="H36" s="92">
        <v>2.1792200059541533E-2</v>
      </c>
      <c r="I36" s="92">
        <v>0</v>
      </c>
      <c r="J36" s="92">
        <v>0.31930204572803855</v>
      </c>
      <c r="K36" s="92">
        <v>0.59637768240343347</v>
      </c>
      <c r="L36" s="92">
        <v>0.84318706697459589</v>
      </c>
      <c r="M36" s="92">
        <v>0.69484848484848494</v>
      </c>
      <c r="N36" s="93">
        <v>1.1423187365398422</v>
      </c>
      <c r="O36" s="91">
        <f t="shared" si="2"/>
        <v>1.7154530059271804</v>
      </c>
      <c r="P36" s="93">
        <f t="shared" si="3"/>
        <v>0</v>
      </c>
      <c r="Q36" s="176">
        <f>(mm!C36*K!C36+mm!D36*K!D36+mm!E36*K!E36+mm!F36*K!F36+mm!G36*K!G36+mm!H36*K!H36+mm!I36*K!I36+mm!J36*K!J36+mm!K36*K!K36+mm!L36*K!L36+mm!M36*K!M36+mm!N36*K!N36)/mm!O36</f>
        <v>0.41821857034100751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3.9634542339903063</v>
      </c>
      <c r="D37" s="92">
        <v>0.48239759027878321</v>
      </c>
      <c r="E37" s="92">
        <v>0</v>
      </c>
      <c r="F37" s="92">
        <v>0.86650539588566489</v>
      </c>
      <c r="G37" s="92">
        <v>0.86519991321542167</v>
      </c>
      <c r="H37" s="92">
        <v>0.29860435219545978</v>
      </c>
      <c r="I37" s="92">
        <v>0.10659865764602061</v>
      </c>
      <c r="J37" s="92">
        <v>0.35477187761192058</v>
      </c>
      <c r="K37" s="92">
        <v>1.4172827599446163</v>
      </c>
      <c r="L37" s="92">
        <v>5.6371665314339579</v>
      </c>
      <c r="M37" s="92">
        <v>2.5116374239091512</v>
      </c>
      <c r="N37" s="93">
        <v>5.0386209013248768</v>
      </c>
      <c r="O37" s="91">
        <f t="shared" si="2"/>
        <v>5.6371665314339579</v>
      </c>
      <c r="P37" s="93">
        <f t="shared" si="3"/>
        <v>0</v>
      </c>
      <c r="Q37" s="176">
        <f>(mm!C37*K!C37+mm!D37*K!D37+mm!E37*K!E37+mm!F37*K!F37+mm!G37*K!G37+mm!H37*K!H37+mm!I37*K!I37+mm!J37*K!J37+mm!K37*K!K37+mm!L37*K!L37+mm!M37*K!M37+mm!N37*K!N37)/mm!O37</f>
        <v>1.3588878865516731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6.3769681742043556</v>
      </c>
      <c r="D38" s="92">
        <v>1.7571263571263571</v>
      </c>
      <c r="E38" s="92">
        <v>5.5481225722917564</v>
      </c>
      <c r="F38" s="92">
        <v>1.7309815214782818</v>
      </c>
      <c r="G38" s="92">
        <v>0.84838753571914549</v>
      </c>
      <c r="H38" s="92">
        <v>0.91744078745001545</v>
      </c>
      <c r="I38" s="92">
        <v>1.4708753210827901</v>
      </c>
      <c r="J38" s="92">
        <v>0.8748561759729272</v>
      </c>
      <c r="K38" s="92">
        <v>3.055368421052632</v>
      </c>
      <c r="L38" s="92">
        <v>1.91996879875195</v>
      </c>
      <c r="M38" s="92">
        <v>2.898024316109423</v>
      </c>
      <c r="N38" s="93">
        <v>4.1505371978262229</v>
      </c>
      <c r="O38" s="91">
        <f t="shared" si="2"/>
        <v>6.3769681742043556</v>
      </c>
      <c r="P38" s="93">
        <f t="shared" si="3"/>
        <v>0.84838753571914549</v>
      </c>
      <c r="Q38" s="176">
        <f>(mm!C38*K!C38+mm!D38*K!D38+mm!E38*K!E38+mm!F38*K!F38+mm!G38*K!G38+mm!H38*K!H38+mm!I38*K!I38+mm!J38*K!J38+mm!K38*K!K38+mm!L38*K!L38+mm!M38*K!M38+mm!N38*K!N38)/mm!O38</f>
        <v>2.3442491424621199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2.0531504908399407</v>
      </c>
      <c r="D39" s="142">
        <v>0.72890026530374996</v>
      </c>
      <c r="E39" s="142">
        <v>0.67986694194075137</v>
      </c>
      <c r="F39" s="142">
        <v>0.56954096891260253</v>
      </c>
      <c r="G39" s="142">
        <v>1.2200766398246254</v>
      </c>
      <c r="H39" s="142">
        <v>0.5325247980187634</v>
      </c>
      <c r="I39" s="142">
        <v>0.48638090502579689</v>
      </c>
      <c r="J39" s="142">
        <v>0.88134991497891757</v>
      </c>
      <c r="K39" s="142">
        <v>1.7094080005002954</v>
      </c>
      <c r="L39" s="142">
        <v>1.7176570892226757</v>
      </c>
      <c r="M39" s="142">
        <v>1.4108130546081121</v>
      </c>
      <c r="N39" s="143">
        <v>2.6371947724415241</v>
      </c>
      <c r="O39" s="122">
        <f t="shared" si="2"/>
        <v>2.6371947724415241</v>
      </c>
      <c r="P39" s="124">
        <f t="shared" si="3"/>
        <v>0.48638090502579689</v>
      </c>
      <c r="Q39" s="183">
        <f>(mm!C39*K!C39+mm!D39*K!D39+mm!E39*K!E39+mm!F39*K!F39+mm!G39*K!G39+mm!H39*K!H39+mm!I39*K!I39+mm!J39*K!J39+mm!K39*K!K39+mm!L39*K!L39+mm!M39*K!M39+mm!N39*K!N39)/mm!O39</f>
        <v>1.0875964460932008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5.371077514879163</v>
      </c>
      <c r="D41" s="134">
        <v>1.5345935756797608</v>
      </c>
      <c r="E41" s="134">
        <v>1.5345935756797608</v>
      </c>
      <c r="F41" s="134">
        <v>1.0230623837865074</v>
      </c>
      <c r="G41" s="134">
        <v>2.0461247675730148</v>
      </c>
      <c r="H41" s="134">
        <v>2.5576559594662682</v>
      </c>
      <c r="I41" s="134">
        <v>2.0461247675730148</v>
      </c>
      <c r="J41" s="134">
        <v>5.6268431108257895</v>
      </c>
      <c r="K41" s="134">
        <v>11.253686221651579</v>
      </c>
      <c r="L41" s="134">
        <v>10.742155029758326</v>
      </c>
      <c r="M41" s="134">
        <v>9.2075614540785651</v>
      </c>
      <c r="N41" s="135">
        <v>6.3941398986656708</v>
      </c>
      <c r="O41" s="133">
        <f t="shared" ref="O41:O56" si="4">MAX(C41:N41)</f>
        <v>11.253686221651579</v>
      </c>
      <c r="P41" s="135">
        <f t="shared" ref="P41:P56" si="5">MIN(C41:N41)</f>
        <v>1.0230623837865074</v>
      </c>
      <c r="Q41" s="182">
        <f>(mm!C41*K!C41+mm!D41*K!D41+mm!E41*K!E41+mm!F41*K!F41+mm!G41*K!G41+mm!H41*K!H41+mm!I41*K!I41+mm!J41*K!J41+mm!K41*K!K41+mm!L41*K!L41+mm!M41*K!M41+mm!N41*K!N41)/mm!O41</f>
        <v>5.2521938934139927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7.8395467060280568</v>
      </c>
      <c r="D42" s="92">
        <v>0.58488500486027883</v>
      </c>
      <c r="E42" s="92">
        <v>0.5808895800899978</v>
      </c>
      <c r="F42" s="92">
        <v>0.61797599722835339</v>
      </c>
      <c r="G42" s="92">
        <v>1.1190836452951314</v>
      </c>
      <c r="H42" s="92">
        <v>0.83530737412466938</v>
      </c>
      <c r="I42" s="92">
        <v>0.83689664470896419</v>
      </c>
      <c r="J42" s="101">
        <v>2.785166240409207</v>
      </c>
      <c r="K42" s="92">
        <v>5.7555450389673162</v>
      </c>
      <c r="L42" s="92">
        <v>8.0906279571184534</v>
      </c>
      <c r="M42" s="92">
        <v>10.679216238510893</v>
      </c>
      <c r="N42" s="93">
        <v>2.6053738924401579</v>
      </c>
      <c r="O42" s="91">
        <f t="shared" si="4"/>
        <v>10.679216238510893</v>
      </c>
      <c r="P42" s="93">
        <f t="shared" si="5"/>
        <v>0.5808895800899978</v>
      </c>
      <c r="Q42" s="176">
        <f>(mm!C42*K!C42+mm!D42*K!D42+mm!E42*K!E42+mm!F42*K!F42+mm!G42*K!G42+mm!H42*K!H42+mm!I42*K!I42+mm!J42*K!J42+mm!K42*K!K42+mm!L42*K!L42+mm!M42*K!M42+mm!N42*K!N42)/mm!O42</f>
        <v>2.7590566425085012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1.5871806167400881</v>
      </c>
      <c r="D43" s="92">
        <v>0.79142857142857137</v>
      </c>
      <c r="E43" s="92">
        <v>0.34829467939972719</v>
      </c>
      <c r="F43" s="92">
        <v>1.7344736842105264</v>
      </c>
      <c r="G43" s="92">
        <v>2.6268817204301076</v>
      </c>
      <c r="H43" s="92">
        <v>1.8103649635036496</v>
      </c>
      <c r="I43" s="92">
        <v>2.4694323144104802</v>
      </c>
      <c r="J43" s="92">
        <v>2.3857142857142857</v>
      </c>
      <c r="K43" s="92">
        <v>2.3804469273743019</v>
      </c>
      <c r="L43" s="92">
        <v>3.6186991869918703</v>
      </c>
      <c r="M43" s="92">
        <v>2.6454545454545455</v>
      </c>
      <c r="N43" s="93">
        <v>3.5016535433070866</v>
      </c>
      <c r="O43" s="91">
        <f t="shared" si="4"/>
        <v>3.6186991869918703</v>
      </c>
      <c r="P43" s="93">
        <f t="shared" si="5"/>
        <v>0.34829467939972719</v>
      </c>
      <c r="Q43" s="176">
        <f>(mm!C43*K!C43+mm!D43*K!D43+mm!E43*K!E43+mm!F43*K!F43+mm!G43*K!G43+mm!H43*K!H43+mm!I43*K!I43+mm!J43*K!J43+mm!K43*K!K43+mm!L43*K!L43+mm!M43*K!M43+mm!N43*K!N43)/mm!O43</f>
        <v>1.7752424136728286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9.2071611253196917</v>
      </c>
      <c r="D44" s="92">
        <v>1.7902813299232738</v>
      </c>
      <c r="E44" s="92">
        <v>1.7902813299232738</v>
      </c>
      <c r="F44" s="92">
        <v>0.25575447570332477</v>
      </c>
      <c r="G44" s="92">
        <v>1.2787723785166241</v>
      </c>
      <c r="H44" s="92">
        <v>0.76726342710997431</v>
      </c>
      <c r="I44" s="92">
        <v>0.76726342710997431</v>
      </c>
      <c r="J44" s="92">
        <v>1.7902813299232738</v>
      </c>
      <c r="K44" s="92">
        <v>0.76726342710997431</v>
      </c>
      <c r="L44" s="92">
        <v>6.3938618925831197</v>
      </c>
      <c r="M44" s="92">
        <v>5.5497355643083024</v>
      </c>
      <c r="N44" s="93">
        <v>1.8608860897356452</v>
      </c>
      <c r="O44" s="91">
        <f t="shared" si="4"/>
        <v>9.2071611253196917</v>
      </c>
      <c r="P44" s="93">
        <f t="shared" si="5"/>
        <v>0.25575447570332477</v>
      </c>
      <c r="Q44" s="176">
        <f>(mm!C44*K!C44+mm!D44*K!D44+mm!E44*K!E44+mm!F44*K!F44+mm!G44*K!G44+mm!H44*K!H44+mm!I44*K!I44+mm!J44*K!J44+mm!K44*K!K44+mm!L44*K!L44+mm!M44*K!M44+mm!N44*K!N44)/mm!O44</f>
        <v>2.0897162892976451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2.17</v>
      </c>
      <c r="D45" s="92">
        <v>0.36</v>
      </c>
      <c r="E45" s="92">
        <v>0</v>
      </c>
      <c r="F45" s="92">
        <v>0.8</v>
      </c>
      <c r="G45" s="92">
        <v>0.15</v>
      </c>
      <c r="H45" s="184">
        <v>0</v>
      </c>
      <c r="I45" s="184">
        <v>0</v>
      </c>
      <c r="J45" s="92">
        <v>0</v>
      </c>
      <c r="K45" s="92">
        <v>1.06</v>
      </c>
      <c r="L45" s="92">
        <v>1.1399999999999999</v>
      </c>
      <c r="M45" s="92">
        <v>1.73</v>
      </c>
      <c r="N45" s="93">
        <v>2.17</v>
      </c>
      <c r="O45" s="91">
        <f t="shared" si="4"/>
        <v>2.17</v>
      </c>
      <c r="P45" s="93">
        <f t="shared" si="5"/>
        <v>0</v>
      </c>
      <c r="Q45" s="186">
        <f>(mm!C45*K!C45+mm!D45*K!D45+mm!E45*K!E45+mm!F45*K!F45+mm!G45*K!G45+mm!H45*K!H45+mm!I45*K!I45+mm!J45*K!J45+mm!K45*K!K45+mm!L45*K!L45+mm!M45*K!M45+mm!N45*K!N45)/mm!O45</f>
        <v>0.69751187353795996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2.3294067061494541</v>
      </c>
      <c r="D46" s="142">
        <v>2.3182076574818513</v>
      </c>
      <c r="E46" s="142">
        <v>1.6966822580751788</v>
      </c>
      <c r="F46" s="142">
        <v>2.2085410427842693</v>
      </c>
      <c r="G46" s="142">
        <v>4.9224603867838397</v>
      </c>
      <c r="H46" s="142">
        <v>1.5783667995586981</v>
      </c>
      <c r="I46" s="142">
        <v>2.0060222237160752</v>
      </c>
      <c r="J46" s="142">
        <v>3.1372044098271719</v>
      </c>
      <c r="K46" s="142">
        <v>3.3681272817311068</v>
      </c>
      <c r="L46" s="142">
        <v>7.8460330595106313</v>
      </c>
      <c r="M46" s="142">
        <v>8.0950144921174179</v>
      </c>
      <c r="N46" s="143">
        <v>3.7014597739356336</v>
      </c>
      <c r="O46" s="141">
        <f t="shared" si="4"/>
        <v>8.0950144921174179</v>
      </c>
      <c r="P46" s="143">
        <f t="shared" si="5"/>
        <v>1.5783667995586981</v>
      </c>
      <c r="Q46" s="183">
        <f>(mm!C46*K!C46+mm!D46*K!D46+mm!E46*K!E46+mm!F46*K!F46+mm!G46*K!G46+mm!H46*K!H46+mm!I46*K!I46+mm!J46*K!J46+mm!K46*K!K46+mm!L46*K!L46+mm!M46*K!M46+mm!N46*K!N46)/mm!O46</f>
        <v>2.7880525168468515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3.9</v>
      </c>
      <c r="D47" s="149">
        <v>2.37</v>
      </c>
      <c r="E47" s="149">
        <v>1.18</v>
      </c>
      <c r="F47" s="149">
        <v>1.19</v>
      </c>
      <c r="G47" s="149">
        <v>3.57</v>
      </c>
      <c r="H47" s="149">
        <v>5.85</v>
      </c>
      <c r="I47" s="149">
        <v>2.4</v>
      </c>
      <c r="J47" s="149">
        <v>4.83</v>
      </c>
      <c r="K47" s="149">
        <v>5.37</v>
      </c>
      <c r="L47" s="149">
        <v>6.58</v>
      </c>
      <c r="M47" s="149">
        <v>2.5299999999999998</v>
      </c>
      <c r="N47" s="150">
        <v>3.25</v>
      </c>
      <c r="O47" s="94">
        <f t="shared" si="4"/>
        <v>6.58</v>
      </c>
      <c r="P47" s="150">
        <f t="shared" si="5"/>
        <v>1.18</v>
      </c>
      <c r="Q47" s="175">
        <f>(mm!C47*K!C47+mm!D47*K!D47+mm!E47*K!E47+mm!F47*K!F47+mm!G47*K!G47+mm!H47*K!H47+mm!I47*K!I47+mm!J47*K!J47+mm!K47*K!K47+mm!L47*K!L47+mm!M47*K!M47+mm!N47*K!N47)/mm!O47</f>
        <v>2.7121849593495928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1.2171669771020239</v>
      </c>
      <c r="D48" s="92">
        <v>2.1232297266732778</v>
      </c>
      <c r="E48" s="92">
        <v>1.6496913923588241</v>
      </c>
      <c r="F48" s="92">
        <v>8.9830724860925651E-2</v>
      </c>
      <c r="G48" s="92">
        <v>0.6320433600288734</v>
      </c>
      <c r="H48" s="92">
        <v>0.29919726590639989</v>
      </c>
      <c r="I48" s="92">
        <v>1.5117836280511996</v>
      </c>
      <c r="J48" s="92">
        <v>3.7790613500380403</v>
      </c>
      <c r="K48" s="92">
        <v>2.668295218562335</v>
      </c>
      <c r="L48" s="92">
        <v>5.7125316158132957</v>
      </c>
      <c r="M48" s="92">
        <v>4.4311098127406883</v>
      </c>
      <c r="N48" s="93">
        <v>1.6967825007352477</v>
      </c>
      <c r="O48" s="91">
        <f t="shared" si="4"/>
        <v>5.7125316158132957</v>
      </c>
      <c r="P48" s="93">
        <f t="shared" si="5"/>
        <v>8.9830724860925651E-2</v>
      </c>
      <c r="Q48" s="182">
        <f>(mm!C48*K!C48+mm!D48*K!D48+mm!E48*K!E48+mm!F48*K!F48+mm!G48*K!G48+mm!H48*K!H48+mm!I48*K!I48+mm!J48*K!J48+mm!K48*K!K48+mm!L48*K!L48+mm!M48*K!M48+mm!N48*K!N48)/mm!O48</f>
        <v>1.7712697036350549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1.3714742725439353</v>
      </c>
      <c r="D49" s="92">
        <v>2.1607331406551058</v>
      </c>
      <c r="E49" s="92">
        <v>1.0216690399571329</v>
      </c>
      <c r="F49" s="92">
        <v>0.5568230430921961</v>
      </c>
      <c r="G49" s="92">
        <v>0.43292216960973695</v>
      </c>
      <c r="H49" s="92">
        <v>8.8798075682260461E-2</v>
      </c>
      <c r="I49" s="101">
        <v>0.33</v>
      </c>
      <c r="J49" s="92"/>
      <c r="K49" s="101">
        <v>2.8578861240985813</v>
      </c>
      <c r="L49" s="92">
        <v>4.3322995718380302</v>
      </c>
      <c r="M49" s="92">
        <v>4.3642079564305609</v>
      </c>
      <c r="N49" s="93">
        <v>1.4692114139717807</v>
      </c>
      <c r="O49" s="91">
        <f t="shared" si="4"/>
        <v>4.3642079564305609</v>
      </c>
      <c r="P49" s="93">
        <f t="shared" si="5"/>
        <v>8.8798075682260461E-2</v>
      </c>
      <c r="Q49" s="176">
        <f>(mm!C49*K!C49+mm!D49*K!D49+mm!E49*K!E49+mm!F49*K!F49+mm!G49*K!G49+mm!H49*K!H49+mm!I49*K!I49+mm!J49*K!J49+mm!K49*K!K49+mm!L49*K!L49+mm!M49*K!M49+mm!N49*K!N49)/mm!O49</f>
        <v>1.0292980998177577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0.90491183879093195</v>
      </c>
      <c r="D50" s="92">
        <v>4.1902555910543127</v>
      </c>
      <c r="E50" s="92">
        <v>1.2</v>
      </c>
      <c r="F50" s="92">
        <v>1.3</v>
      </c>
      <c r="G50" s="92">
        <v>0.99591033020296882</v>
      </c>
      <c r="H50" s="92">
        <v>0.76336291913214993</v>
      </c>
      <c r="I50" s="92">
        <v>1.1226905954368391</v>
      </c>
      <c r="J50" s="92">
        <v>2.0644670050761418</v>
      </c>
      <c r="K50" s="92">
        <v>3.8461652354160498</v>
      </c>
      <c r="L50" s="92">
        <v>8.4296049896049876</v>
      </c>
      <c r="M50" s="92">
        <v>6.2281261877613066</v>
      </c>
      <c r="N50" s="93">
        <v>6.598670944087992</v>
      </c>
      <c r="O50" s="91">
        <f t="shared" si="4"/>
        <v>8.4296049896049876</v>
      </c>
      <c r="P50" s="93">
        <f t="shared" si="5"/>
        <v>0.76336291913214993</v>
      </c>
      <c r="Q50" s="176">
        <f>(mm!C50*K!C50+mm!D50*K!D50+mm!E50*K!E50+mm!F50*K!F50+mm!G50*K!G50+mm!H50*K!H50+mm!I50*K!I50+mm!J50*K!J50+mm!K50*K!K50+mm!L50*K!L50+mm!M50*K!M50+mm!N50*K!N50)/mm!O50</f>
        <v>2.0965519751087172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1.3</v>
      </c>
      <c r="D51" s="92">
        <v>3</v>
      </c>
      <c r="E51" s="92">
        <v>1.9</v>
      </c>
      <c r="F51" s="92">
        <v>0.8</v>
      </c>
      <c r="G51" s="92">
        <v>1.3</v>
      </c>
      <c r="H51" s="92">
        <v>0.5</v>
      </c>
      <c r="I51" s="92">
        <v>0.8</v>
      </c>
      <c r="J51" s="92">
        <v>0.6</v>
      </c>
      <c r="K51" s="92">
        <v>1.6</v>
      </c>
      <c r="L51" s="92">
        <v>4.8</v>
      </c>
      <c r="M51" s="92">
        <v>3.5</v>
      </c>
      <c r="N51" s="93">
        <v>2</v>
      </c>
      <c r="O51" s="91">
        <f t="shared" si="4"/>
        <v>4.8</v>
      </c>
      <c r="P51" s="93">
        <f t="shared" si="5"/>
        <v>0.5</v>
      </c>
      <c r="Q51" s="176">
        <f>(mm!C51*K!C51+mm!D51*K!D51+mm!E51*K!E51+mm!F51*K!F51+mm!G51*K!G51+mm!H51*K!H51+mm!I51*K!I51+mm!J51*K!J51+mm!K51*K!K51+mm!L51*K!L51+mm!M51*K!M51+mm!N51*K!N51)/mm!O51</f>
        <v>1.5458921315731795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1.7</v>
      </c>
      <c r="D52" s="92">
        <v>3.8</v>
      </c>
      <c r="E52" s="92">
        <v>3.4</v>
      </c>
      <c r="F52" s="92">
        <v>3.4</v>
      </c>
      <c r="G52" s="92">
        <v>0.8</v>
      </c>
      <c r="H52" s="92">
        <v>1</v>
      </c>
      <c r="I52" s="92">
        <v>0.9</v>
      </c>
      <c r="J52" s="92">
        <v>0.9</v>
      </c>
      <c r="K52" s="92">
        <v>2.8</v>
      </c>
      <c r="L52" s="92">
        <v>4.8</v>
      </c>
      <c r="M52" s="92">
        <v>2.8</v>
      </c>
      <c r="N52" s="93">
        <v>1.9</v>
      </c>
      <c r="O52" s="91">
        <f t="shared" si="4"/>
        <v>4.8</v>
      </c>
      <c r="P52" s="93">
        <f t="shared" si="5"/>
        <v>0.8</v>
      </c>
      <c r="Q52" s="176">
        <f>(mm!C52*K!C52+mm!D52*K!D52+mm!E52*K!E52+mm!F52*K!F52+mm!G52*K!G52+mm!H52*K!H52+mm!I52*K!I52+mm!J52*K!J52+mm!K52*K!K52+mm!L52*K!L52+mm!M52*K!M52+mm!N52*K!N52)/mm!O52</f>
        <v>2.7692357014619131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0.47925757382098139</v>
      </c>
      <c r="D53" s="92">
        <v>0.1818088729231952</v>
      </c>
      <c r="E53" s="92">
        <v>8.8476831812081091E-4</v>
      </c>
      <c r="F53" s="92">
        <v>0</v>
      </c>
      <c r="G53" s="92">
        <v>6.9694044454211221E-2</v>
      </c>
      <c r="H53" s="155">
        <v>0</v>
      </c>
      <c r="I53" s="92">
        <v>3.8702476205209293</v>
      </c>
      <c r="J53" s="92">
        <v>1.2312052852861441</v>
      </c>
      <c r="K53" s="92">
        <v>5.0275195054813961</v>
      </c>
      <c r="L53" s="92">
        <v>3.2462462782378085</v>
      </c>
      <c r="M53" s="92">
        <v>2.455044859348686</v>
      </c>
      <c r="N53" s="93">
        <v>2.7181273570155264</v>
      </c>
      <c r="O53" s="91">
        <f t="shared" si="4"/>
        <v>5.0275195054813961</v>
      </c>
      <c r="P53" s="93">
        <f t="shared" si="5"/>
        <v>0</v>
      </c>
      <c r="Q53" s="176">
        <f>(mm!C53*K!C53+mm!D53*K!D53+mm!E53*K!E53+mm!F53*K!F53+mm!G53*K!G53+mm!H53*K!H53+mm!I53*K!I53+mm!J53*K!J53+mm!K53*K!K53+mm!L53*K!L53+mm!M53*K!M53+mm!N53*K!N53)/mm!O53</f>
        <v>0.96566321732329019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6.1</v>
      </c>
      <c r="D54" s="92">
        <v>2.2000000000000002</v>
      </c>
      <c r="E54" s="92">
        <v>0.5</v>
      </c>
      <c r="F54" s="92">
        <v>0.7</v>
      </c>
      <c r="G54" s="92">
        <v>3.2</v>
      </c>
      <c r="H54" s="92">
        <v>0.9</v>
      </c>
      <c r="I54" s="92">
        <v>1.4</v>
      </c>
      <c r="J54" s="92">
        <v>0.9</v>
      </c>
      <c r="K54" s="92">
        <v>1.1000000000000001</v>
      </c>
      <c r="L54" s="92">
        <v>2.6</v>
      </c>
      <c r="M54" s="92">
        <v>2.6</v>
      </c>
      <c r="N54" s="93">
        <v>2.2999999999999998</v>
      </c>
      <c r="O54" s="91">
        <f t="shared" si="4"/>
        <v>6.1</v>
      </c>
      <c r="P54" s="93">
        <f t="shared" si="5"/>
        <v>0.5</v>
      </c>
      <c r="Q54" s="176">
        <f>(mm!C54*K!C54+mm!D54*K!D54+mm!E54*K!E54+mm!F54*K!F54+mm!G54*K!G54+mm!H54*K!H54+mm!I54*K!I54+mm!J54*K!J54+mm!K54*K!K54+mm!L54*K!L54+mm!M54*K!M54+mm!N54*K!N54)/mm!O54</f>
        <v>2.0869031030550556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5.0051950127877234</v>
      </c>
      <c r="D55" s="92">
        <v>3.8781386221428686</v>
      </c>
      <c r="E55" s="92">
        <v>2.1828776333482742</v>
      </c>
      <c r="F55" s="92">
        <v>2.7345225376887132</v>
      </c>
      <c r="G55" s="92">
        <v>33.660375694505682</v>
      </c>
      <c r="H55" s="92">
        <v>1.6987445403618959</v>
      </c>
      <c r="I55" s="92">
        <v>2.111902967582675</v>
      </c>
      <c r="J55" s="92">
        <v>2.0261713803292523</v>
      </c>
      <c r="K55" s="92">
        <v>4.7657255570599935</v>
      </c>
      <c r="L55" s="92">
        <v>7.4298842602626891</v>
      </c>
      <c r="M55" s="92">
        <v>4.1980270369017161</v>
      </c>
      <c r="N55" s="93">
        <v>3.7404092071611257</v>
      </c>
      <c r="O55" s="91">
        <f t="shared" si="4"/>
        <v>33.660375694505682</v>
      </c>
      <c r="P55" s="93">
        <f t="shared" si="5"/>
        <v>1.6987445403618959</v>
      </c>
      <c r="Q55" s="176">
        <f>(mm!C55*K!C55+mm!D55*K!D55+mm!E55*K!E55+mm!F55*K!F55+mm!G55*K!G55+mm!H55*K!H55+mm!I55*K!I55+mm!J55*K!J55+mm!K55*K!K55+mm!L55*K!L55+mm!M55*K!M55+mm!N55*K!N55)/mm!O55</f>
        <v>4.7782825005407732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3.2</v>
      </c>
      <c r="D56" s="123">
        <v>2.4</v>
      </c>
      <c r="E56" s="123">
        <v>1.2</v>
      </c>
      <c r="F56" s="123">
        <v>1.4</v>
      </c>
      <c r="G56" s="123">
        <v>2.2999999999999998</v>
      </c>
      <c r="H56" s="123">
        <v>3.3</v>
      </c>
      <c r="I56" s="123">
        <v>7.1</v>
      </c>
      <c r="J56" s="123">
        <v>15.3</v>
      </c>
      <c r="K56" s="123">
        <v>2.8</v>
      </c>
      <c r="L56" s="123">
        <v>5.2</v>
      </c>
      <c r="M56" s="123">
        <v>3</v>
      </c>
      <c r="N56" s="124">
        <v>4.3</v>
      </c>
      <c r="O56" s="122">
        <f t="shared" si="4"/>
        <v>15.3</v>
      </c>
      <c r="P56" s="124">
        <f t="shared" si="5"/>
        <v>1.2</v>
      </c>
      <c r="Q56" s="181">
        <f>(mm!C56*K!C56+mm!D56*K!D56+mm!E56*K!E56+mm!F56*K!F56+mm!G56*K!G56+mm!H56*K!H56+mm!I56*K!I56+mm!J56*K!J56+mm!K56*K!K56+mm!L56*K!L56+mm!M56*K!M56+mm!N56*K!N56)/mm!O56</f>
        <v>3.0827929027399068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238</v>
      </c>
      <c r="C2" s="166" t="s">
        <v>239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228</v>
      </c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9.776157518095923</v>
      </c>
      <c r="D5" s="92">
        <v>2.3805192735080638</v>
      </c>
      <c r="E5" s="92">
        <v>4.7666668751735219</v>
      </c>
      <c r="F5" s="92">
        <v>2.2227415863772242</v>
      </c>
      <c r="G5" s="92">
        <v>0.68056232581339349</v>
      </c>
      <c r="H5" s="92">
        <v>3.3304270883544933</v>
      </c>
      <c r="I5" s="92">
        <v>4.8638323993215691</v>
      </c>
      <c r="J5" s="92">
        <v>14.963056090059503</v>
      </c>
      <c r="K5" s="92">
        <v>20.085664572980686</v>
      </c>
      <c r="L5" s="92">
        <v>13.736209790272259</v>
      </c>
      <c r="M5" s="92">
        <v>12.705668952533568</v>
      </c>
      <c r="N5" s="93">
        <v>18.180654815633645</v>
      </c>
      <c r="O5" s="94">
        <f t="shared" ref="O5:O16" si="0">MAX(C5:N5)</f>
        <v>20.085664572980686</v>
      </c>
      <c r="P5" s="150">
        <f t="shared" ref="P5:P16" si="1">MIN(C5:N5)</f>
        <v>0.68056232581339349</v>
      </c>
      <c r="Q5" s="175">
        <f>(mm!C5*Mg!C5+mm!D5*Mg!D5+mm!E5*Mg!E5+mm!F5*Mg!F5+mm!G5*Mg!G5+mm!H5*Mg!H5+mm!I5*Mg!I5+mm!J5*Mg!J5+mm!K5*Mg!K5+mm!L5*Mg!L5+mm!M5*Mg!M5+mm!N5*Mg!N5)/mm!O5</f>
        <v>8.4865708102214246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7.5469141811088427</v>
      </c>
      <c r="D6" s="92">
        <v>7.440104166673418</v>
      </c>
      <c r="E6" s="92">
        <v>0.85588595725069283</v>
      </c>
      <c r="F6" s="92">
        <v>0.26972297961777364</v>
      </c>
      <c r="G6" s="92">
        <v>0.33573453163288242</v>
      </c>
      <c r="H6" s="92">
        <v>0.62953210216936362</v>
      </c>
      <c r="I6" s="92">
        <v>16.289521598889515</v>
      </c>
      <c r="J6" s="101">
        <v>4.1728242649755352</v>
      </c>
      <c r="K6" s="92">
        <v>7.3302995484183864</v>
      </c>
      <c r="L6" s="92">
        <v>7.1371046868255874</v>
      </c>
      <c r="M6" s="92">
        <v>7.8456713505646869</v>
      </c>
      <c r="N6" s="93">
        <v>53.983579138163748</v>
      </c>
      <c r="O6" s="91">
        <f t="shared" si="0"/>
        <v>53.983579138163748</v>
      </c>
      <c r="P6" s="93">
        <f t="shared" si="1"/>
        <v>0.26972297961777364</v>
      </c>
      <c r="Q6" s="176">
        <f>(mm!C6*Mg!C6+mm!D6*Mg!D6+mm!E6*Mg!E6+mm!F6*Mg!F6+mm!G6*Mg!G6+mm!H6*Mg!H6+mm!I6*Mg!I6+mm!J6*Mg!J6+mm!K6*Mg!K6+mm!L6*Mg!L6+mm!M6*Mg!M6+mm!N6*Mg!N6)/mm!O6</f>
        <v>6.9716850247857964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12.146303391514119</v>
      </c>
      <c r="D7" s="92">
        <v>3.1009099866689849</v>
      </c>
      <c r="E7" s="92">
        <v>4.6726789831596767</v>
      </c>
      <c r="F7" s="92">
        <v>1.6601089763177594</v>
      </c>
      <c r="G7" s="92">
        <v>1.0618336139169473</v>
      </c>
      <c r="H7" s="92">
        <v>3.087687040032443</v>
      </c>
      <c r="I7" s="92">
        <v>5.4164541033227911</v>
      </c>
      <c r="J7" s="92">
        <v>14.017290330813159</v>
      </c>
      <c r="K7" s="92">
        <v>20.802767340609527</v>
      </c>
      <c r="L7" s="92">
        <v>11.713660235967708</v>
      </c>
      <c r="M7" s="92">
        <v>14.037065949634258</v>
      </c>
      <c r="N7" s="93">
        <v>22.97850589640478</v>
      </c>
      <c r="O7" s="91">
        <f t="shared" si="0"/>
        <v>22.97850589640478</v>
      </c>
      <c r="P7" s="93">
        <f t="shared" si="1"/>
        <v>1.0618336139169473</v>
      </c>
      <c r="Q7" s="176">
        <f>(mm!C7*Mg!C7+mm!D7*Mg!D7+mm!E7*Mg!E7+mm!F7*Mg!F7+mm!G7*Mg!G7+mm!H7*Mg!H7+mm!I7*Mg!I7+mm!J7*Mg!J7+mm!K7*Mg!K7+mm!L7*Mg!L7+mm!M7*Mg!M7+mm!N7*Mg!N7)/mm!O7</f>
        <v>7.3800789690892232</v>
      </c>
      <c r="R7" s="22"/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9.3973023266697773</v>
      </c>
      <c r="D8" s="92">
        <v>1.6754688049044031</v>
      </c>
      <c r="E8" s="92">
        <v>0.38635210564270794</v>
      </c>
      <c r="F8" s="92">
        <v>0.59544895785759677</v>
      </c>
      <c r="G8" s="92">
        <v>1.1158284881599998</v>
      </c>
      <c r="H8" s="101">
        <v>0.52508667541267695</v>
      </c>
      <c r="I8" s="92">
        <v>2.3709793554849452</v>
      </c>
      <c r="J8" s="92">
        <v>5.8821554066731467</v>
      </c>
      <c r="K8" s="92">
        <v>5.5263001565301577</v>
      </c>
      <c r="L8" s="92">
        <v>6.2780598913972669</v>
      </c>
      <c r="M8" s="92">
        <v>14.054006383275791</v>
      </c>
      <c r="N8" s="93">
        <v>5.2301628169043397</v>
      </c>
      <c r="O8" s="91">
        <f t="shared" si="0"/>
        <v>14.054006383275791</v>
      </c>
      <c r="P8" s="93">
        <f t="shared" si="1"/>
        <v>0.38635210564270794</v>
      </c>
      <c r="Q8" s="176">
        <f>(mm!C8*Mg!C8+mm!D8*Mg!D8+mm!E8*Mg!E8+mm!F8*Mg!F8+mm!G8*Mg!G8+mm!H8*Mg!H8+mm!I8*Mg!I8+mm!J8*Mg!J8+mm!K8*Mg!K8+mm!L8*Mg!L8+mm!M8*Mg!M8+mm!N8*Mg!N8)/mm!O8</f>
        <v>2.4657356417737031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3</v>
      </c>
      <c r="F9" s="92"/>
      <c r="G9" s="92">
        <v>0.7</v>
      </c>
      <c r="H9" s="92"/>
      <c r="I9" s="92"/>
      <c r="J9" s="92">
        <v>18.8</v>
      </c>
      <c r="K9" s="92"/>
      <c r="L9" s="92"/>
      <c r="M9" s="92">
        <v>40.700000000000003</v>
      </c>
      <c r="N9" s="93"/>
      <c r="O9" s="91">
        <f t="shared" si="0"/>
        <v>40.700000000000003</v>
      </c>
      <c r="P9" s="93">
        <f t="shared" si="1"/>
        <v>0.7</v>
      </c>
      <c r="Q9" s="179">
        <f>(mm!C9*Mg!C9+mm!D9*Mg!D9+mm!E9*Mg!E9+mm!F9*Mg!F9+mm!G9*Mg!G9+mm!H9*Mg!H9+mm!I9*Mg!I9+mm!J9*Mg!J9+mm!K9*Mg!K9+mm!L9*Mg!L9+mm!M9*Mg!M9+mm!N9*Mg!N9)/mm!O9</f>
        <v>15.244170571059959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13.5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13.5</v>
      </c>
      <c r="P10" s="93">
        <f t="shared" si="1"/>
        <v>13.5</v>
      </c>
      <c r="Q10" s="179">
        <f>(mm!C10*Mg!C10+mm!D10*Mg!D10+mm!E10*Mg!E10+mm!F10*Mg!F10+mm!G10*Mg!G10+mm!H10*Mg!H10+mm!I10*Mg!I10+mm!J10*Mg!J10+mm!K10*Mg!K10+mm!L10*Mg!L10+mm!M10*Mg!M10+mm!N10*Mg!N10)/mm!O10</f>
        <v>13.5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24.5</v>
      </c>
      <c r="D11" s="92">
        <v>2.9</v>
      </c>
      <c r="E11" s="92">
        <v>1.5</v>
      </c>
      <c r="F11" s="92">
        <v>4.8</v>
      </c>
      <c r="G11" s="92">
        <v>9.1999999999999993</v>
      </c>
      <c r="H11" s="92">
        <v>13.5</v>
      </c>
      <c r="I11" s="92">
        <v>10.1</v>
      </c>
      <c r="J11" s="92">
        <v>1.3</v>
      </c>
      <c r="K11" s="92">
        <v>20.7</v>
      </c>
      <c r="L11" s="92">
        <v>11</v>
      </c>
      <c r="M11" s="180"/>
      <c r="N11" s="93">
        <v>6.1</v>
      </c>
      <c r="O11" s="91">
        <f t="shared" si="0"/>
        <v>24.5</v>
      </c>
      <c r="P11" s="93">
        <f t="shared" si="1"/>
        <v>1.3</v>
      </c>
      <c r="Q11" s="176">
        <f>(mm!C11*Mg!C11+mm!D11*Mg!D11+mm!E11*Mg!E11+mm!F11*Mg!F11+mm!G11*Mg!G11+mm!H11*Mg!H11+mm!I11*Mg!I11+mm!J11*Mg!J11+mm!K11*Mg!K11+mm!L11*Mg!L11+mm!M11*Mg!M11+mm!N11*Mg!N11)/mm!O11</f>
        <v>8.9163882618510151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18.526612649102464</v>
      </c>
      <c r="D12" s="92">
        <v>4.4208691229548087</v>
      </c>
      <c r="E12" s="92">
        <v>0.77025514296834607</v>
      </c>
      <c r="F12" s="92">
        <v>1.4325089320830622</v>
      </c>
      <c r="G12" s="92">
        <v>1.9784494010757865</v>
      </c>
      <c r="H12" s="92">
        <v>4.5231803910650346</v>
      </c>
      <c r="I12" s="92">
        <v>8.7637874532310658</v>
      </c>
      <c r="J12" s="92">
        <v>17.658948366458311</v>
      </c>
      <c r="K12" s="92">
        <v>40.49306619017328</v>
      </c>
      <c r="L12" s="92">
        <v>40.263934060111367</v>
      </c>
      <c r="M12" s="92">
        <v>30.355868029052996</v>
      </c>
      <c r="N12" s="93">
        <v>17.749646027796306</v>
      </c>
      <c r="O12" s="141">
        <f t="shared" si="0"/>
        <v>40.49306619017328</v>
      </c>
      <c r="P12" s="143">
        <f t="shared" si="1"/>
        <v>0.77025514296834607</v>
      </c>
      <c r="Q12" s="176">
        <f>(mm!C13*Mg!C12+mm!D13*Mg!D12+mm!E13*Mg!E12+mm!F13*Mg!F12+mm!G13*Mg!G12+mm!H13*Mg!H12+mm!I13*Mg!I12+mm!J13*Mg!J12+mm!K13*Mg!K12+mm!L13*Mg!L12+mm!M13*Mg!M12+mm!N13*Mg!N12)/mm!O13</f>
        <v>18.243664586942195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19.98206138616511</v>
      </c>
      <c r="D13" s="123">
        <v>7.834185455131534</v>
      </c>
      <c r="E13" s="123">
        <v>0.74877346311746584</v>
      </c>
      <c r="F13" s="123">
        <v>1.8189124370662673</v>
      </c>
      <c r="G13" s="123">
        <v>2.1854331460215444</v>
      </c>
      <c r="H13" s="123">
        <v>3.6851534454139561</v>
      </c>
      <c r="I13" s="123">
        <v>9.8012486874683997</v>
      </c>
      <c r="J13" s="123">
        <v>18.439811477393128</v>
      </c>
      <c r="K13" s="123">
        <v>49.328216374788099</v>
      </c>
      <c r="L13" s="123">
        <v>44.858089966210223</v>
      </c>
      <c r="M13" s="123">
        <v>24.116702440600847</v>
      </c>
      <c r="N13" s="124">
        <v>19.096696275333581</v>
      </c>
      <c r="O13" s="122">
        <f t="shared" si="0"/>
        <v>49.328216374788099</v>
      </c>
      <c r="P13" s="124">
        <f t="shared" si="1"/>
        <v>0.74877346311746584</v>
      </c>
      <c r="Q13" s="181">
        <f>(mm!C13*Mg!C13+mm!D13*Mg!D13+mm!E13*Mg!E13+mm!F13*Mg!F13+mm!G13*Mg!G13+mm!H13*Mg!H13+mm!I13*Mg!I13+mm!J13*Mg!J13+mm!K13*Mg!K13+mm!L13*Mg!L13+mm!M13*Mg!M13+mm!N13*Mg!N13)/mm!O13</f>
        <v>20.033835435874959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12.070304661245993</v>
      </c>
      <c r="D14" s="134">
        <v>2.7774879032500106</v>
      </c>
      <c r="E14" s="134">
        <v>1.6831673592194385</v>
      </c>
      <c r="F14" s="134">
        <v>1.8399640441455702</v>
      </c>
      <c r="G14" s="134">
        <v>1.6592958560926847</v>
      </c>
      <c r="H14" s="134">
        <v>4.3454762458148224</v>
      </c>
      <c r="I14" s="134">
        <v>1.3971076882442679</v>
      </c>
      <c r="J14" s="134">
        <v>2.5205710999636022</v>
      </c>
      <c r="K14" s="134">
        <v>6.1088552838107519</v>
      </c>
      <c r="L14" s="134">
        <v>4.1780641080560592</v>
      </c>
      <c r="M14" s="134">
        <v>4.7232417860283995</v>
      </c>
      <c r="N14" s="135">
        <v>8.8847901332397399</v>
      </c>
      <c r="O14" s="133">
        <f t="shared" si="0"/>
        <v>12.070304661245993</v>
      </c>
      <c r="P14" s="135">
        <f t="shared" si="1"/>
        <v>1.3971076882442679</v>
      </c>
      <c r="Q14" s="182">
        <f>(mm!C14*Mg!C14+mm!D14*Mg!D14+mm!E14*Mg!E14+mm!F14*Mg!F14+mm!G14*Mg!G14+mm!H14*Mg!H14+mm!I14*Mg!I14+mm!J14*Mg!J14+mm!K14*Mg!K14+mm!L14*Mg!L14+mm!M14*Mg!M14+mm!N14*Mg!N14)/mm!O14</f>
        <v>3.1345551863138783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19.325657894736842</v>
      </c>
      <c r="D15" s="92">
        <v>4.5230263157894735</v>
      </c>
      <c r="E15" s="92">
        <v>2.0559210526315788</v>
      </c>
      <c r="F15" s="92">
        <v>2.4671052631578947</v>
      </c>
      <c r="G15" s="92">
        <v>9.8684210526315788</v>
      </c>
      <c r="H15" s="92">
        <v>9.0460526315789469</v>
      </c>
      <c r="I15" s="92">
        <v>2.4671052631578947</v>
      </c>
      <c r="J15" s="92">
        <v>2.8782894736842106</v>
      </c>
      <c r="K15" s="92">
        <v>2.8782894736842106</v>
      </c>
      <c r="L15" s="92">
        <v>13.157894736842104</v>
      </c>
      <c r="M15" s="92">
        <v>3.2894736842105261</v>
      </c>
      <c r="N15" s="93">
        <v>12.335526315789474</v>
      </c>
      <c r="O15" s="91">
        <f t="shared" si="0"/>
        <v>19.325657894736842</v>
      </c>
      <c r="P15" s="93">
        <f t="shared" si="1"/>
        <v>2.0559210526315788</v>
      </c>
      <c r="Q15" s="176">
        <f>(mm!C15*Mg!C15+mm!D15*Mg!D15+mm!E15*Mg!E15+mm!F15*Mg!F15+mm!G15*Mg!G15+mm!H15*Mg!H15+mm!I15*Mg!I15+mm!J15*Mg!J15+mm!K15*Mg!K15+mm!L15*Mg!L15+mm!M15*Mg!M15+mm!N15*Mg!N15)/mm!O15</f>
        <v>6.324333561175667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23.858494446729743</v>
      </c>
      <c r="D16" s="92">
        <v>1.217134964372679</v>
      </c>
      <c r="E16" s="92">
        <v>1.645413410119293</v>
      </c>
      <c r="F16" s="92">
        <v>2.1203660753097542</v>
      </c>
      <c r="G16" s="92">
        <v>1.5316823637109929</v>
      </c>
      <c r="H16" s="92">
        <v>2.056766762649116</v>
      </c>
      <c r="I16" s="92">
        <v>1.9405887688803434</v>
      </c>
      <c r="J16" s="92">
        <v>2.0323844415622618</v>
      </c>
      <c r="K16" s="92">
        <v>1.6454134101192925</v>
      </c>
      <c r="L16" s="92">
        <v>1.2340600575894694</v>
      </c>
      <c r="M16" s="92">
        <v>7.1629138125301806</v>
      </c>
      <c r="N16" s="93">
        <v>5.7589469354175238</v>
      </c>
      <c r="O16" s="91">
        <f t="shared" si="0"/>
        <v>23.858494446729743</v>
      </c>
      <c r="P16" s="93">
        <f t="shared" si="1"/>
        <v>1.217134964372679</v>
      </c>
      <c r="Q16" s="176">
        <f>(mm!C16*Mg!C16+mm!D16*Mg!D16+mm!E16*Mg!E16+mm!F16*Mg!F16+mm!G16*Mg!G16+mm!H16*Mg!H16+mm!I16*Mg!I16+mm!J16*Mg!J16+mm!K16*Mg!K16+mm!L16*Mg!L16+mm!M16*Mg!M16+mm!N16*Mg!N16)/mm!O16</f>
        <v>2.2082300719584911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7.256161132893701</v>
      </c>
      <c r="D18" s="92">
        <v>2.1428026334959038</v>
      </c>
      <c r="E18" s="92">
        <v>1.2346392299612294</v>
      </c>
      <c r="F18" s="92">
        <v>2.0024485652005137</v>
      </c>
      <c r="G18" s="92">
        <v>2.6037006175080832</v>
      </c>
      <c r="H18" s="92">
        <v>2.5728627000421982</v>
      </c>
      <c r="I18" s="92">
        <v>0.76735307497418292</v>
      </c>
      <c r="J18" s="92">
        <v>2.1580992866947515</v>
      </c>
      <c r="K18" s="92">
        <v>11.535727364770253</v>
      </c>
      <c r="L18" s="92">
        <v>3.7199403180703268</v>
      </c>
      <c r="M18" s="92">
        <v>1.45799380053047</v>
      </c>
      <c r="N18" s="93">
        <v>5.1357977892063165</v>
      </c>
      <c r="O18" s="91">
        <f t="shared" ref="O18:O39" si="2">MAX(C18:N18)</f>
        <v>11.535727364770253</v>
      </c>
      <c r="P18" s="93">
        <f t="shared" ref="P18:P39" si="3">MIN(C18:N18)</f>
        <v>0.76735307497418292</v>
      </c>
      <c r="Q18" s="176">
        <f>(mm!C18*Mg!C18+mm!D18*Mg!D18+mm!E18*Mg!E18+mm!F18*Mg!F18+mm!G18*Mg!G18+mm!H18*Mg!H18+mm!I18*Mg!I18+mm!J18*Mg!J18+mm!K18*Mg!K18+mm!L18*Mg!L18+mm!M18*Mg!M18+mm!N18*Mg!N18)/mm!O18</f>
        <v>2.3753380042798211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7.817321538778029</v>
      </c>
      <c r="D19" s="92">
        <v>6.5830076116025511</v>
      </c>
      <c r="E19" s="92">
        <v>5.7601316601522319</v>
      </c>
      <c r="F19" s="180"/>
      <c r="G19" s="92">
        <v>5.3486936844270732</v>
      </c>
      <c r="H19" s="92">
        <v>12.343139271754783</v>
      </c>
      <c r="I19" s="92">
        <v>4.1143797572515943</v>
      </c>
      <c r="J19" s="92">
        <v>7.4058835630528694</v>
      </c>
      <c r="K19" s="92">
        <v>5.3486936844270732</v>
      </c>
      <c r="L19" s="92">
        <v>13.577453198930263</v>
      </c>
      <c r="M19" s="92">
        <v>5.3486936844270732</v>
      </c>
      <c r="N19" s="93">
        <v>10.285949393128988</v>
      </c>
      <c r="O19" s="91">
        <f t="shared" si="2"/>
        <v>13.577453198930263</v>
      </c>
      <c r="P19" s="93">
        <f t="shared" si="3"/>
        <v>4.1143797572515943</v>
      </c>
      <c r="Q19" s="176">
        <f>(mm!C19*Mg!C19+mm!D19*Mg!D19+mm!E19*Mg!E19+mm!F19*Mg!F19+mm!G19*Mg!G19+mm!H19*Mg!H19+mm!I19*Mg!I19+mm!J19*Mg!J19+mm!K19*Mg!K19+mm!L19*Mg!L19+mm!M19*Mg!M19+mm!N19*Mg!N19)/mm!O19</f>
        <v>7.9429109466734991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6.5830076116025511</v>
      </c>
      <c r="D20" s="92">
        <v>1.2343139271754782</v>
      </c>
      <c r="E20" s="92">
        <v>2.0571898786257972</v>
      </c>
      <c r="F20" s="92">
        <v>27.566344373585682</v>
      </c>
      <c r="G20" s="92">
        <v>12.754577247479942</v>
      </c>
      <c r="H20" s="92">
        <v>29.623534252211478</v>
      </c>
      <c r="I20" s="92">
        <v>8.2287595145031887</v>
      </c>
      <c r="J20" s="101">
        <v>7.817321538778029</v>
      </c>
      <c r="K20" s="92">
        <v>32.092162106562441</v>
      </c>
      <c r="L20" s="92">
        <v>23.040526640608928</v>
      </c>
      <c r="M20" s="92">
        <v>13.577453198930263</v>
      </c>
      <c r="N20" s="93">
        <v>15.634643077556058</v>
      </c>
      <c r="O20" s="91">
        <f t="shared" si="2"/>
        <v>32.092162106562441</v>
      </c>
      <c r="P20" s="93">
        <f t="shared" si="3"/>
        <v>1.2343139271754782</v>
      </c>
      <c r="Q20" s="176">
        <f>(mm!C20*Mg!C20+mm!D20*Mg!D20+mm!E20*Mg!E20+mm!F20*Mg!F20+mm!G20*Mg!G20+mm!H20*Mg!H20+mm!I20*Mg!I20+mm!J20*Mg!J20+mm!K20*Mg!K20+mm!L20*Mg!L20+mm!M20*Mg!M20+mm!N20*Mg!N20)/mm!O20</f>
        <v>14.234021589666412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8.2682023858494453</v>
      </c>
      <c r="D21" s="92">
        <v>4.1958041958041958</v>
      </c>
      <c r="E21" s="92">
        <v>5.5532702591526126</v>
      </c>
      <c r="F21" s="92"/>
      <c r="G21" s="92">
        <v>5.7589469354175247</v>
      </c>
      <c r="H21" s="92">
        <v>10.983134512546279</v>
      </c>
      <c r="I21" s="92">
        <v>2.9206088029617439</v>
      </c>
      <c r="J21" s="92">
        <v>2.3858494446729743</v>
      </c>
      <c r="K21" s="92">
        <v>0.86384204031262868</v>
      </c>
      <c r="L21" s="92">
        <v>19.333607568901684</v>
      </c>
      <c r="M21" s="92"/>
      <c r="N21" s="93"/>
      <c r="O21" s="91">
        <f t="shared" si="2"/>
        <v>19.333607568901684</v>
      </c>
      <c r="P21" s="93">
        <f t="shared" si="3"/>
        <v>0.86384204031262868</v>
      </c>
      <c r="Q21" s="179">
        <f>(mm!C21*Mg!C21+mm!D21*Mg!D21+mm!E21*Mg!E21+mm!F21*Mg!F21+mm!G21*Mg!G21+mm!H21*Mg!H21+mm!I21*Mg!I21+mm!J21*Mg!J21+mm!K21*Mg!K21+mm!L21*Mg!L21+mm!M21*Mg!M21+mm!N21*Mg!N21)/mm!O21</f>
        <v>6.5490951058943434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17.7080226759327</v>
      </c>
      <c r="D22" s="92">
        <v>6.7734386127643935</v>
      </c>
      <c r="E22" s="92">
        <v>6.4963759650029838</v>
      </c>
      <c r="F22" s="92">
        <v>14.402395745664526</v>
      </c>
      <c r="G22" s="92">
        <v>10.987493141289438</v>
      </c>
      <c r="H22" s="92">
        <v>12.397446796747461</v>
      </c>
      <c r="I22" s="92">
        <v>1.4662581122039753</v>
      </c>
      <c r="J22" s="92">
        <v>4.0016740448967445</v>
      </c>
      <c r="K22" s="92">
        <v>2.5606944282357857</v>
      </c>
      <c r="L22" s="92">
        <v>4.3744670965379262</v>
      </c>
      <c r="M22" s="92">
        <v>11.707698922607552</v>
      </c>
      <c r="N22" s="93">
        <v>7.0399176954732496</v>
      </c>
      <c r="O22" s="91">
        <f t="shared" si="2"/>
        <v>17.7080226759327</v>
      </c>
      <c r="P22" s="93">
        <f t="shared" si="3"/>
        <v>1.4662581122039753</v>
      </c>
      <c r="Q22" s="176">
        <f>(mm!C22*Mg!C22+mm!D22*Mg!D22+mm!E22*Mg!E22+mm!F22*Mg!F22+mm!G22*Mg!G22+mm!H22*Mg!H22+mm!I22*Mg!I22+mm!J22*Mg!J22+mm!K22*Mg!K22+mm!L22*Mg!L22+mm!M22*Mg!M22+mm!N22*Mg!N22)/mm!O22</f>
        <v>6.8875086941693464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6.2</v>
      </c>
      <c r="D23" s="92">
        <v>2.7</v>
      </c>
      <c r="E23" s="92">
        <v>3.3</v>
      </c>
      <c r="F23" s="92">
        <v>2.4</v>
      </c>
      <c r="G23" s="92">
        <v>11.9</v>
      </c>
      <c r="H23" s="92">
        <v>8</v>
      </c>
      <c r="I23" s="92">
        <v>3.9</v>
      </c>
      <c r="J23" s="92">
        <v>3.7</v>
      </c>
      <c r="K23" s="92">
        <v>1.8</v>
      </c>
      <c r="L23" s="92">
        <v>21.6</v>
      </c>
      <c r="M23" s="92">
        <v>4.3</v>
      </c>
      <c r="N23" s="93">
        <v>17.899999999999999</v>
      </c>
      <c r="O23" s="91">
        <f t="shared" si="2"/>
        <v>21.6</v>
      </c>
      <c r="P23" s="93">
        <f t="shared" si="3"/>
        <v>1.8</v>
      </c>
      <c r="Q23" s="176">
        <f>(mm!C23*Mg!C23+mm!D23*Mg!D23+mm!E23*Mg!E23+mm!F23*Mg!F23+mm!G23*Mg!G23+mm!H23*Mg!H23+mm!I23*Mg!I23+mm!J23*Mg!J23+mm!K23*Mg!K23+mm!L23*Mg!L23+mm!M23*Mg!M23+mm!N23*Mg!N23)/mm!O23</f>
        <v>8.4899264509551671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1.6</v>
      </c>
      <c r="D24" s="92">
        <v>0.6</v>
      </c>
      <c r="E24" s="92">
        <v>1.2</v>
      </c>
      <c r="F24" s="92">
        <v>2.2999999999999998</v>
      </c>
      <c r="G24" s="92">
        <v>7.5</v>
      </c>
      <c r="H24" s="92">
        <v>12.2</v>
      </c>
      <c r="I24" s="92">
        <v>0.8</v>
      </c>
      <c r="J24" s="92">
        <v>5.9</v>
      </c>
      <c r="K24" s="92">
        <v>0.4</v>
      </c>
      <c r="L24" s="92">
        <v>6.6</v>
      </c>
      <c r="M24" s="92">
        <v>2.2000000000000002</v>
      </c>
      <c r="N24" s="93">
        <v>14.6</v>
      </c>
      <c r="O24" s="91">
        <f t="shared" si="2"/>
        <v>14.6</v>
      </c>
      <c r="P24" s="93">
        <f t="shared" si="3"/>
        <v>0.4</v>
      </c>
      <c r="Q24" s="176">
        <f>(mm!C24*Mg!C24+mm!D24*Mg!D24+mm!E24*Mg!E24+mm!F24*Mg!F24+mm!G24*Mg!G24+mm!H24*Mg!H24+mm!I24*Mg!I24+mm!J24*Mg!J24+mm!K24*Mg!K24+mm!L24*Mg!L24+mm!M24*Mg!M24+mm!N24*Mg!N24)/mm!O24</f>
        <v>5.6970429083149172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6.0561487941177878</v>
      </c>
      <c r="D25" s="92">
        <v>2.048572416567382</v>
      </c>
      <c r="E25" s="142">
        <v>1.1086423430256844</v>
      </c>
      <c r="F25" s="142">
        <v>3.128467386212944</v>
      </c>
      <c r="G25" s="142">
        <v>4.8304712310530764</v>
      </c>
      <c r="H25" s="142">
        <v>2.0879895220441695</v>
      </c>
      <c r="I25" s="142">
        <v>2.1109866021993353</v>
      </c>
      <c r="J25" s="142">
        <v>1.739318794576453</v>
      </c>
      <c r="K25" s="142">
        <v>1.3190270169937266</v>
      </c>
      <c r="L25" s="142">
        <v>8.1044138151729186</v>
      </c>
      <c r="M25" s="142">
        <v>2.3951376292214301</v>
      </c>
      <c r="N25" s="143">
        <v>7.9766681132503772</v>
      </c>
      <c r="O25" s="141">
        <f t="shared" si="2"/>
        <v>8.1044138151729186</v>
      </c>
      <c r="P25" s="143">
        <f t="shared" si="3"/>
        <v>1.1086423430256844</v>
      </c>
      <c r="Q25" s="183">
        <f>(mm!C25*Mg!C25+mm!D25*Mg!D25+mm!E25*Mg!E25+mm!F25*Mg!F25+mm!G25*Mg!G25+mm!H25*Mg!H25+mm!I25*Mg!I25+mm!J25*Mg!J25+mm!K25*Mg!K25+mm!L25*Mg!L25+mm!M25*Mg!M25+mm!N25*Mg!N25)/mm!O25</f>
        <v>3.3164951309589537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11.328396871945257</v>
      </c>
      <c r="D26" s="149">
        <v>2.4858163535326807</v>
      </c>
      <c r="E26" s="149">
        <v>1.7366348244606775</v>
      </c>
      <c r="F26" s="149">
        <v>1.3788276888723485</v>
      </c>
      <c r="G26" s="149">
        <v>1.8301470321949804</v>
      </c>
      <c r="H26" s="149">
        <v>4.9895718524798633</v>
      </c>
      <c r="I26" s="149">
        <v>3.5308864265927982</v>
      </c>
      <c r="J26" s="149">
        <v>9.4509202453987733</v>
      </c>
      <c r="K26" s="149">
        <v>35.147417631344616</v>
      </c>
      <c r="L26" s="149">
        <v>27.673837535014005</v>
      </c>
      <c r="M26" s="149">
        <v>26.579271206690557</v>
      </c>
      <c r="N26" s="150">
        <v>19.202572706935126</v>
      </c>
      <c r="O26" s="94">
        <f t="shared" si="2"/>
        <v>35.147417631344616</v>
      </c>
      <c r="P26" s="150">
        <f t="shared" si="3"/>
        <v>1.3788276888723485</v>
      </c>
      <c r="Q26" s="175">
        <f>(mm!C26*Mg!C26+mm!D26*Mg!D26+mm!E26*Mg!E26+mm!F26*Mg!F26+mm!G26*Mg!G26+mm!H26*Mg!H26+mm!I26*Mg!I26+mm!J26*Mg!J26+mm!K26*Mg!K26+mm!L26*Mg!L26+mm!M26*Mg!M26+mm!N26*Mg!N26)/mm!O26</f>
        <v>14.338779582533663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6.3373961648940309</v>
      </c>
      <c r="D27" s="92">
        <v>0.53338768854463936</v>
      </c>
      <c r="E27" s="92">
        <v>0</v>
      </c>
      <c r="F27" s="92">
        <v>2.7553269654665688E-2</v>
      </c>
      <c r="G27" s="92">
        <v>0.3748938178386032</v>
      </c>
      <c r="H27" s="92">
        <v>1.1726846424384527</v>
      </c>
      <c r="I27" s="92">
        <v>3.0367276393489853</v>
      </c>
      <c r="J27" s="92">
        <v>8.0650865512649812</v>
      </c>
      <c r="K27" s="92">
        <v>41.306557377049181</v>
      </c>
      <c r="L27" s="92">
        <v>37.57251374312844</v>
      </c>
      <c r="M27" s="92">
        <v>27.507581171353113</v>
      </c>
      <c r="N27" s="93">
        <v>16.91285803237858</v>
      </c>
      <c r="O27" s="91">
        <f t="shared" si="2"/>
        <v>41.306557377049181</v>
      </c>
      <c r="P27" s="93">
        <f t="shared" si="3"/>
        <v>0</v>
      </c>
      <c r="Q27" s="176">
        <f>(mm!C27*Mg!C27+mm!D27*Mg!D27+mm!E27*Mg!E27+mm!F27*Mg!F27+mm!G27*Mg!G27+mm!H27*Mg!H27+mm!I27*Mg!I27+mm!J27*Mg!J27+mm!K27*Mg!K27+mm!L27*Mg!L27+mm!M27*Mg!M27+mm!N27*Mg!N27)/mm!O27</f>
        <v>14.527003848941801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4.9994364339974213</v>
      </c>
      <c r="D28" s="92">
        <v>2.6294820717131472E-2</v>
      </c>
      <c r="E28" s="92">
        <v>0</v>
      </c>
      <c r="F28" s="92">
        <v>0</v>
      </c>
      <c r="G28" s="92">
        <v>0.57336956521739135</v>
      </c>
      <c r="H28" s="92">
        <v>8.0842105263157892E-3</v>
      </c>
      <c r="I28" s="92">
        <v>2.5855418749238082</v>
      </c>
      <c r="J28" s="92">
        <v>16.808985925658611</v>
      </c>
      <c r="K28" s="92">
        <v>39.630090497737548</v>
      </c>
      <c r="L28" s="92">
        <v>26.399628010180777</v>
      </c>
      <c r="M28" s="92">
        <v>25.319594090434261</v>
      </c>
      <c r="N28" s="93">
        <v>16.894348923890824</v>
      </c>
      <c r="O28" s="91">
        <f t="shared" si="2"/>
        <v>39.630090497737548</v>
      </c>
      <c r="P28" s="93">
        <f t="shared" si="3"/>
        <v>0</v>
      </c>
      <c r="Q28" s="176">
        <f>(mm!C28*Mg!C28+mm!D28*Mg!D28+mm!E28*Mg!E28+mm!F28*Mg!F28+mm!G28*Mg!G28+mm!H28*Mg!H28+mm!I28*Mg!I28+mm!J28*Mg!J28+mm!K28*Mg!K28+mm!L28*Mg!L28+mm!M28*Mg!M28+mm!N28*Mg!N28)/mm!O28</f>
        <v>13.63906164842834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5.2433760409993599</v>
      </c>
      <c r="D29" s="92">
        <v>4.7184277572913178</v>
      </c>
      <c r="E29" s="92">
        <v>0.42776324614352784</v>
      </c>
      <c r="F29" s="92">
        <v>1.3321438202247191</v>
      </c>
      <c r="G29" s="92">
        <v>2.6419480519480523</v>
      </c>
      <c r="H29" s="92">
        <v>0.6089036885245902</v>
      </c>
      <c r="I29" s="92">
        <v>0.71023083264633147</v>
      </c>
      <c r="J29" s="92">
        <v>6.1951788603271609</v>
      </c>
      <c r="K29" s="92">
        <v>33.247345971563973</v>
      </c>
      <c r="L29" s="92">
        <v>37.76679962013295</v>
      </c>
      <c r="M29" s="92">
        <v>44.603974358974355</v>
      </c>
      <c r="N29" s="93">
        <v>49.158501529051989</v>
      </c>
      <c r="O29" s="91">
        <f t="shared" si="2"/>
        <v>49.158501529051989</v>
      </c>
      <c r="P29" s="93">
        <f t="shared" si="3"/>
        <v>0.42776324614352784</v>
      </c>
      <c r="Q29" s="176">
        <f>(mm!C29*Mg!C29+mm!D29*Mg!D29+mm!E29*Mg!E29+mm!F29*Mg!F29+mm!G29*Mg!G29+mm!H29*Mg!H29+mm!I29*Mg!I29+mm!J29*Mg!J29+mm!K29*Mg!K29+mm!L29*Mg!L29+mm!M29*Mg!M29+mm!N29*Mg!N29)/mm!O29</f>
        <v>16.524280359576814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5.5316493713622892</v>
      </c>
      <c r="D30" s="92">
        <v>5.1373829826559563</v>
      </c>
      <c r="E30" s="92">
        <v>0.66609915142488518</v>
      </c>
      <c r="F30" s="92">
        <v>2.2533196800541297</v>
      </c>
      <c r="G30" s="92">
        <v>1.4939582104168312</v>
      </c>
      <c r="H30" s="92">
        <v>3.7621571156067808</v>
      </c>
      <c r="I30" s="92">
        <v>1.750545637724817</v>
      </c>
      <c r="J30" s="92">
        <v>3.4320414847161569</v>
      </c>
      <c r="K30" s="92">
        <v>11.503438226862121</v>
      </c>
      <c r="L30" s="92">
        <v>5.9547828713865405</v>
      </c>
      <c r="M30" s="92">
        <v>8.2631419980742322</v>
      </c>
      <c r="N30" s="93">
        <v>4.20161586955712</v>
      </c>
      <c r="O30" s="91">
        <f t="shared" si="2"/>
        <v>11.503438226862121</v>
      </c>
      <c r="P30" s="93">
        <f t="shared" si="3"/>
        <v>0.66609915142488518</v>
      </c>
      <c r="Q30" s="176">
        <f>(mm!C30*Mg!C30+mm!D30*Mg!D30+mm!E30*Mg!E30+mm!F30*Mg!F30+mm!G30*Mg!G30+mm!H30*Mg!H30+mm!I30*Mg!I30+mm!J30*Mg!J30+mm!K30*Mg!K30+mm!L30*Mg!L30+mm!M30*Mg!M30+mm!N30*Mg!N30)/mm!O30</f>
        <v>3.8891866465482767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4.897440476190476</v>
      </c>
      <c r="D31" s="92">
        <v>1.6013165266106442</v>
      </c>
      <c r="E31" s="92">
        <v>2.4739445415938044</v>
      </c>
      <c r="F31" s="92">
        <v>8.3610306890561663</v>
      </c>
      <c r="G31" s="92">
        <v>7.6009636110054517</v>
      </c>
      <c r="H31" s="92">
        <v>1.5615728476821189</v>
      </c>
      <c r="I31" s="92">
        <v>3.8793447293447296</v>
      </c>
      <c r="J31" s="92">
        <v>4.8288396429670666</v>
      </c>
      <c r="K31" s="92">
        <v>5.4050521920668047</v>
      </c>
      <c r="L31" s="92">
        <v>5.4050521920668047</v>
      </c>
      <c r="M31" s="92">
        <v>2.173279052553664</v>
      </c>
      <c r="N31" s="93">
        <v>8.5223777612310734</v>
      </c>
      <c r="O31" s="91">
        <f t="shared" si="2"/>
        <v>8.5223777612310734</v>
      </c>
      <c r="P31" s="93">
        <f t="shared" si="3"/>
        <v>1.5615728476821189</v>
      </c>
      <c r="Q31" s="176">
        <f>(mm!C31*Mg!C31+mm!D31*Mg!D31+mm!E31*Mg!E31+mm!F31*Mg!F31+mm!G31*Mg!G31+mm!H31*Mg!H31+mm!I31*Mg!I31+mm!J31*Mg!J31+mm!K31*Mg!K31+mm!L31*Mg!L31+mm!M31*Mg!M31+mm!N31*Mg!N31)/mm!O31</f>
        <v>4.7138151104838348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4.783499634769905</v>
      </c>
      <c r="D32" s="92">
        <v>2.6915379506641366</v>
      </c>
      <c r="E32" s="92">
        <v>1.6931880394574601</v>
      </c>
      <c r="F32" s="92">
        <v>7.681333333333332</v>
      </c>
      <c r="G32" s="92">
        <v>4.6289801705756926</v>
      </c>
      <c r="H32" s="92">
        <v>4.7787096774193545</v>
      </c>
      <c r="I32" s="92">
        <v>6.1871745913818721</v>
      </c>
      <c r="J32" s="92">
        <v>2.1323181818181816</v>
      </c>
      <c r="K32" s="92">
        <v>4.1008103448275861</v>
      </c>
      <c r="L32" s="92">
        <v>10.48986316872428</v>
      </c>
      <c r="M32" s="92">
        <v>7.4692034883720924</v>
      </c>
      <c r="N32" s="93">
        <v>4.1489038772213247</v>
      </c>
      <c r="O32" s="91">
        <f t="shared" si="2"/>
        <v>10.48986316872428</v>
      </c>
      <c r="P32" s="93">
        <f t="shared" si="3"/>
        <v>1.6931880394574601</v>
      </c>
      <c r="Q32" s="176">
        <f>(mm!C32*Mg!C32+mm!D32*Mg!D32+mm!E32*Mg!E32+mm!F32*Mg!F32+mm!G32*Mg!G32+mm!H32*Mg!H32+mm!I32*Mg!I32+mm!J32*Mg!J32+mm!K32*Mg!K32+mm!L32*Mg!L32+mm!M32*Mg!M32+mm!N32*Mg!N32)/mm!O32</f>
        <v>4.4796180410779085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4.5742219183953603</v>
      </c>
      <c r="D33" s="92">
        <v>2.1043750143688071</v>
      </c>
      <c r="E33" s="92">
        <v>0.97749285152438925</v>
      </c>
      <c r="F33" s="92">
        <v>3.8143859039007708</v>
      </c>
      <c r="G33" s="92">
        <v>1.0667894909728215</v>
      </c>
      <c r="H33" s="92">
        <v>1.6293186058811617</v>
      </c>
      <c r="I33" s="92">
        <v>3.4119834119834116</v>
      </c>
      <c r="J33" s="92">
        <v>1.5597985839531734</v>
      </c>
      <c r="K33" s="92">
        <v>2.8733303893144919</v>
      </c>
      <c r="L33" s="92">
        <v>1.5345215541805461</v>
      </c>
      <c r="M33" s="92">
        <v>3.6272249491794342</v>
      </c>
      <c r="N33" s="93">
        <v>1.8650595456109393</v>
      </c>
      <c r="O33" s="91">
        <f t="shared" si="2"/>
        <v>4.5742219183953603</v>
      </c>
      <c r="P33" s="93">
        <f t="shared" si="3"/>
        <v>0.97749285152438925</v>
      </c>
      <c r="Q33" s="176">
        <f>(mm!C33*Mg!C33+mm!D33*Mg!D33+mm!E33*Mg!E33+mm!F33*Mg!F33+mm!G33*Mg!G33+mm!H33*Mg!H33+mm!I33*Mg!I33+mm!J33*Mg!J33+mm!K33*Mg!K33+mm!L33*Mg!L33+mm!M33*Mg!M33+mm!N33*Mg!N33)/mm!O33</f>
        <v>1.8797945202510056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4.6775382132472592</v>
      </c>
      <c r="D34" s="92">
        <v>1.1094443956029643</v>
      </c>
      <c r="E34" s="92">
        <v>0.64683806099240804</v>
      </c>
      <c r="F34" s="92">
        <v>0.70037808473465823</v>
      </c>
      <c r="G34" s="92">
        <v>0.98203037513997782</v>
      </c>
      <c r="H34" s="92">
        <v>0.78922588958271378</v>
      </c>
      <c r="I34" s="92">
        <v>1.1756578947368421</v>
      </c>
      <c r="J34" s="92">
        <v>4.0551711208071994</v>
      </c>
      <c r="K34" s="92">
        <v>3.1122482714323496</v>
      </c>
      <c r="L34" s="92">
        <v>3.4421967975320027</v>
      </c>
      <c r="M34" s="92">
        <v>5.5531053556021206</v>
      </c>
      <c r="N34" s="93">
        <v>3.2638983454755905</v>
      </c>
      <c r="O34" s="91">
        <f t="shared" si="2"/>
        <v>5.5531053556021206</v>
      </c>
      <c r="P34" s="93">
        <f t="shared" si="3"/>
        <v>0.64683806099240804</v>
      </c>
      <c r="Q34" s="176">
        <f>(mm!C34*Mg!C34+mm!D34*Mg!D34+mm!E34*Mg!E34+mm!F34*Mg!F34+mm!G34*Mg!G34+mm!H34*Mg!H34+mm!I34*Mg!I34+mm!J34*Mg!J34+mm!K34*Mg!K34+mm!L34*Mg!L34+mm!M34*Mg!M34+mm!N34*Mg!N34)/mm!O34</f>
        <v>1.6559677807387669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5.8648380523173618</v>
      </c>
      <c r="D35" s="92">
        <v>1.5389162533337775</v>
      </c>
      <c r="E35" s="92">
        <v>0.91620016745430843</v>
      </c>
      <c r="F35" s="92">
        <v>0.45192112172296728</v>
      </c>
      <c r="G35" s="92">
        <v>1.0279254492952985</v>
      </c>
      <c r="H35" s="92">
        <v>0.48982542937997042</v>
      </c>
      <c r="I35" s="92">
        <v>0.82236842105263153</v>
      </c>
      <c r="J35" s="92">
        <v>5.9817401049176633</v>
      </c>
      <c r="K35" s="92"/>
      <c r="L35" s="92"/>
      <c r="M35" s="92"/>
      <c r="N35" s="93"/>
      <c r="O35" s="91">
        <f t="shared" si="2"/>
        <v>5.9817401049176633</v>
      </c>
      <c r="P35" s="93">
        <f t="shared" si="3"/>
        <v>0.45192112172296728</v>
      </c>
      <c r="Q35" s="179">
        <f>(mm!C35*Mg!C35+mm!D35*Mg!D35+mm!E35*Mg!E35+mm!F35*Mg!F35+mm!G35*Mg!G35+mm!H35*Mg!H35+mm!I35*Mg!I35+mm!J35*Mg!J35+mm!K35*Mg!K35+mm!L35*Mg!L35+mm!M35*Mg!M35+mm!N35*Mg!N35)/mm!O35</f>
        <v>1.3672450059281922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5.1758340389500423</v>
      </c>
      <c r="D36" s="92">
        <v>1.3776065363665493</v>
      </c>
      <c r="E36" s="92">
        <v>1.0353355785422178</v>
      </c>
      <c r="F36" s="92">
        <v>1.7518368394048229</v>
      </c>
      <c r="G36" s="92">
        <v>1.7554726368159204</v>
      </c>
      <c r="H36" s="92">
        <v>0.74931229532598986</v>
      </c>
      <c r="I36" s="92">
        <v>1.845886624974783</v>
      </c>
      <c r="J36" s="92">
        <v>3.1576293622142</v>
      </c>
      <c r="K36" s="92">
        <v>2.7250901287553648</v>
      </c>
      <c r="L36" s="92">
        <v>2.6127020785219401</v>
      </c>
      <c r="M36" s="92">
        <v>4.7997575757575763</v>
      </c>
      <c r="N36" s="93">
        <v>3.4109571667863126</v>
      </c>
      <c r="O36" s="91">
        <f t="shared" si="2"/>
        <v>5.1758340389500423</v>
      </c>
      <c r="P36" s="93">
        <f t="shared" si="3"/>
        <v>0.74931229532598986</v>
      </c>
      <c r="Q36" s="176">
        <f>(mm!C36*Mg!C36+mm!D36*Mg!D36+mm!E36*Mg!E36+mm!F36*Mg!F36+mm!G36*Mg!G36+mm!H36*Mg!H36+mm!I36*Mg!I36+mm!J36*Mg!J36+mm!K36*Mg!K36+mm!L36*Mg!L36+mm!M36*Mg!M36+mm!N36*Mg!N36)/mm!O36</f>
        <v>2.03546819625653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8.5928680933252828</v>
      </c>
      <c r="D37" s="92">
        <v>1.7223742731027485</v>
      </c>
      <c r="E37" s="92">
        <v>0.70537277070183169</v>
      </c>
      <c r="F37" s="92">
        <v>1.5480373439047874</v>
      </c>
      <c r="G37" s="92">
        <v>1.6599342645228885</v>
      </c>
      <c r="H37" s="92">
        <v>1.000449978050745</v>
      </c>
      <c r="I37" s="92">
        <v>1.3201742258176408</v>
      </c>
      <c r="J37" s="92">
        <v>2.3220406981512607</v>
      </c>
      <c r="K37" s="92">
        <v>3.1898059311349458</v>
      </c>
      <c r="L37" s="92">
        <v>12.705789227531994</v>
      </c>
      <c r="M37" s="92">
        <v>6.7620927936821316</v>
      </c>
      <c r="N37" s="93">
        <v>5.8407370845672908</v>
      </c>
      <c r="O37" s="91">
        <f t="shared" si="2"/>
        <v>12.705789227531994</v>
      </c>
      <c r="P37" s="93">
        <f t="shared" si="3"/>
        <v>0.70537277070183169</v>
      </c>
      <c r="Q37" s="176">
        <f>(mm!C37*Mg!C37+mm!D37*Mg!D37+mm!E37*Mg!E37+mm!F37*Mg!F37+mm!G37*Mg!G37+mm!H37*Mg!H37+mm!I37*Mg!I37+mm!J37*Mg!J37+mm!K37*Mg!K37+mm!L37*Mg!L37+mm!M37*Mg!M37+mm!N37*Mg!N37)/mm!O37</f>
        <v>2.9919240232932918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3.3307370184254603</v>
      </c>
      <c r="D38" s="92">
        <v>1.4710787710787712</v>
      </c>
      <c r="E38" s="92">
        <v>3.7884620917853544</v>
      </c>
      <c r="F38" s="92">
        <v>1.8964242860571157</v>
      </c>
      <c r="G38" s="92">
        <v>0.79171315825282351</v>
      </c>
      <c r="H38" s="92">
        <v>2.0292935507023486</v>
      </c>
      <c r="I38" s="92">
        <v>2.1934993084370675</v>
      </c>
      <c r="J38" s="92">
        <v>1.6234179357021996</v>
      </c>
      <c r="K38" s="92">
        <v>8.327105263157895</v>
      </c>
      <c r="L38" s="92">
        <v>3.8349141965678633</v>
      </c>
      <c r="M38" s="92">
        <v>3.2179331306990879</v>
      </c>
      <c r="N38" s="93">
        <v>14.826397651321132</v>
      </c>
      <c r="O38" s="91">
        <f t="shared" si="2"/>
        <v>14.826397651321132</v>
      </c>
      <c r="P38" s="93">
        <f t="shared" si="3"/>
        <v>0.79171315825282351</v>
      </c>
      <c r="Q38" s="176">
        <f>(mm!C38*Mg!C38+mm!D38*Mg!D38+mm!E38*Mg!E38+mm!F38*Mg!F38+mm!G38*Mg!G38+mm!H38*Mg!H38+mm!I38*Mg!I38+mm!J38*Mg!J38+mm!K38*Mg!K38+mm!L38*Mg!L38+mm!M38*Mg!M38+mm!N38*Mg!N38)/mm!O38</f>
        <v>3.2310742423047012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6.7558636476096465</v>
      </c>
      <c r="D39" s="142">
        <v>1.6615200225803002</v>
      </c>
      <c r="E39" s="142">
        <v>1.7956126777465837</v>
      </c>
      <c r="F39" s="142">
        <v>2.246282830920959</v>
      </c>
      <c r="G39" s="142">
        <v>2.4784564284538506</v>
      </c>
      <c r="H39" s="142">
        <v>1.6257303699142092</v>
      </c>
      <c r="I39" s="142">
        <v>1.7692704949150504</v>
      </c>
      <c r="J39" s="142">
        <v>2.5969822827589488</v>
      </c>
      <c r="K39" s="142">
        <v>3.9282901619719777</v>
      </c>
      <c r="L39" s="142">
        <v>5.469792287641333</v>
      </c>
      <c r="M39" s="142">
        <v>6.4727916535953982</v>
      </c>
      <c r="N39" s="143">
        <v>7.6238617786257086</v>
      </c>
      <c r="O39" s="122">
        <f t="shared" si="2"/>
        <v>7.6238617786257086</v>
      </c>
      <c r="P39" s="124">
        <f t="shared" si="3"/>
        <v>1.6257303699142092</v>
      </c>
      <c r="Q39" s="183">
        <f>(mm!C39*Mg!C39+mm!D39*Mg!D39+mm!E39*Mg!E39+mm!F39*Mg!F39+mm!G39*Mg!G39+mm!H39*Mg!H39+mm!I39*Mg!I39+mm!J39*Mg!J39+mm!K39*Mg!K39+mm!L39*Mg!L39+mm!M39*Mg!M39+mm!N39*Mg!N39)/mm!O39</f>
        <v>3.2589266700067681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14.811767126105739</v>
      </c>
      <c r="D41" s="134">
        <v>2.8800658300761159</v>
      </c>
      <c r="E41" s="134">
        <v>1.6457519029006378</v>
      </c>
      <c r="F41" s="134">
        <v>0.82287595145031889</v>
      </c>
      <c r="G41" s="134">
        <v>6.5830076116025511</v>
      </c>
      <c r="H41" s="134">
        <v>10.697387368854146</v>
      </c>
      <c r="I41" s="134">
        <v>4.9372557087019127</v>
      </c>
      <c r="J41" s="134">
        <v>17.280394980456695</v>
      </c>
      <c r="K41" s="134">
        <v>46.081053281217855</v>
      </c>
      <c r="L41" s="134">
        <v>39.498045669615301</v>
      </c>
      <c r="M41" s="134">
        <v>34.972227936638554</v>
      </c>
      <c r="N41" s="135">
        <v>20.160460810532811</v>
      </c>
      <c r="O41" s="133">
        <f t="shared" ref="O41:O56" si="4">MAX(C41:N41)</f>
        <v>46.081053281217855</v>
      </c>
      <c r="P41" s="135">
        <f t="shared" ref="P41:P56" si="5">MIN(C41:N41)</f>
        <v>0.82287595145031889</v>
      </c>
      <c r="Q41" s="182">
        <f>(mm!C41*Mg!C41+mm!D41*Mg!D41+mm!E41*Mg!E41+mm!F41*Mg!F41+mm!G41*Mg!G41+mm!H41*Mg!H41+mm!I41*Mg!I41+mm!J41*Mg!J41+mm!K41*Mg!K41+mm!L41*Mg!L41+mm!M41*Mg!M41+mm!N41*Mg!N41)/mm!O41</f>
        <v>18.291190583371172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22.237423491981808</v>
      </c>
      <c r="D42" s="92">
        <v>1.6700108749991005</v>
      </c>
      <c r="E42" s="92">
        <v>1.5022209687412611</v>
      </c>
      <c r="F42" s="92">
        <v>1.112137507009533</v>
      </c>
      <c r="G42" s="92">
        <v>3.8588577136558677</v>
      </c>
      <c r="H42" s="92">
        <v>3.4844573712474038</v>
      </c>
      <c r="I42" s="92">
        <v>2.9151802640195768</v>
      </c>
      <c r="J42" s="101">
        <v>9.7697368421052619</v>
      </c>
      <c r="K42" s="92">
        <v>23.451342985909651</v>
      </c>
      <c r="L42" s="92">
        <v>30.490053974239185</v>
      </c>
      <c r="M42" s="92">
        <v>40.163060527499589</v>
      </c>
      <c r="N42" s="93">
        <v>7.9188028641270245</v>
      </c>
      <c r="O42" s="91">
        <f t="shared" si="4"/>
        <v>40.163060527499589</v>
      </c>
      <c r="P42" s="93">
        <f t="shared" si="5"/>
        <v>1.112137507009533</v>
      </c>
      <c r="Q42" s="176">
        <f>(mm!C42*Mg!C42+mm!D42*Mg!D42+mm!E42*Mg!E42+mm!F42*Mg!F42+mm!G42*Mg!G42+mm!H42*Mg!H42+mm!I42*Mg!I42+mm!J42*Mg!J42+mm!K42*Mg!K42+mm!L42*Mg!L42+mm!M42*Mg!M42+mm!N42*Mg!N42)/mm!O42</f>
        <v>10.050398215807578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2.6818942731277531</v>
      </c>
      <c r="D43" s="92">
        <v>1.220952380952381</v>
      </c>
      <c r="E43" s="92">
        <v>1.4518144611186905</v>
      </c>
      <c r="F43" s="92">
        <v>0.72373684210526312</v>
      </c>
      <c r="G43" s="92">
        <v>1.5481720430107526</v>
      </c>
      <c r="H43" s="92">
        <v>0.94562043795620443</v>
      </c>
      <c r="I43" s="92">
        <v>1.7665720524017468</v>
      </c>
      <c r="J43" s="92">
        <v>1.8635714285714284</v>
      </c>
      <c r="K43" s="92">
        <v>1.3933519553072626</v>
      </c>
      <c r="L43" s="92">
        <v>4.3682926829268292</v>
      </c>
      <c r="M43" s="92">
        <v>1.5643181818181817</v>
      </c>
      <c r="N43" s="93">
        <v>3.5293700787401576</v>
      </c>
      <c r="O43" s="91">
        <f t="shared" si="4"/>
        <v>4.3682926829268292</v>
      </c>
      <c r="P43" s="93">
        <f t="shared" si="5"/>
        <v>0.72373684210526312</v>
      </c>
      <c r="Q43" s="176">
        <f>(mm!C43*Mg!C43+mm!D43*Mg!D43+mm!E43*Mg!E43+mm!F43*Mg!F43+mm!G43*Mg!G43+mm!H43*Mg!H43+mm!I43*Mg!I43+mm!J43*Mg!J43+mm!K43*Mg!K43+mm!L43*Mg!L43+mm!M43*Mg!M43+mm!N43*Mg!N43)/mm!O43</f>
        <v>1.8323334495988839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4.9342105263157894</v>
      </c>
      <c r="D44" s="92">
        <v>1.2335526315789473</v>
      </c>
      <c r="E44" s="92">
        <v>1.6447368421052631</v>
      </c>
      <c r="F44" s="92">
        <v>0.82236842105263153</v>
      </c>
      <c r="G44" s="92">
        <v>0</v>
      </c>
      <c r="H44" s="92">
        <v>0</v>
      </c>
      <c r="I44" s="92">
        <v>1.2335526315789473</v>
      </c>
      <c r="J44" s="92">
        <v>2.8782894736842106</v>
      </c>
      <c r="K44" s="92">
        <v>3.2891657963703715</v>
      </c>
      <c r="L44" s="92">
        <v>23.4375</v>
      </c>
      <c r="M44" s="92">
        <v>19.77479274559396</v>
      </c>
      <c r="N44" s="93">
        <v>4.0351601746657391</v>
      </c>
      <c r="O44" s="91">
        <f t="shared" si="4"/>
        <v>23.4375</v>
      </c>
      <c r="P44" s="93">
        <f t="shared" si="5"/>
        <v>0</v>
      </c>
      <c r="Q44" s="176">
        <f>(mm!C44*Mg!C44+mm!D44*Mg!D44+mm!E44*Mg!E44+mm!F44*Mg!F44+mm!G44*Mg!G44+mm!H44*Mg!H44+mm!I44*Mg!I44+mm!J44*Mg!J44+mm!K44*Mg!K44+mm!L44*Mg!L44+mm!M44*Mg!M44+mm!N44*Mg!N44)/mm!O44</f>
        <v>3.2347250225047413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3.19</v>
      </c>
      <c r="D45" s="92">
        <v>0.39</v>
      </c>
      <c r="E45" s="92">
        <v>0.82</v>
      </c>
      <c r="F45" s="92">
        <v>2.67</v>
      </c>
      <c r="G45" s="92">
        <v>1.07</v>
      </c>
      <c r="H45" s="184">
        <v>1.01</v>
      </c>
      <c r="I45" s="184">
        <v>2.06</v>
      </c>
      <c r="J45" s="92">
        <v>1.23</v>
      </c>
      <c r="K45" s="92">
        <v>1.82</v>
      </c>
      <c r="L45" s="92">
        <v>3.17</v>
      </c>
      <c r="M45" s="92">
        <v>2.0099999999999998</v>
      </c>
      <c r="N45" s="93">
        <v>6.15</v>
      </c>
      <c r="O45" s="91">
        <f t="shared" si="4"/>
        <v>6.15</v>
      </c>
      <c r="P45" s="93">
        <f t="shared" si="5"/>
        <v>0.39</v>
      </c>
      <c r="Q45" s="186">
        <f>(mm!C45*Mg!C45+mm!D45*Mg!D45+mm!E45*Mg!E45+mm!F45*Mg!F45+mm!G45*Mg!G45+mm!H45*Mg!H45+mm!I45*Mg!I45+mm!J45*Mg!J45+mm!K45*Mg!K45+mm!L45*Mg!L45+mm!M45*Mg!M45+mm!N45*Mg!N45)/mm!O45</f>
        <v>2.2121473382008934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1.4184938016116677</v>
      </c>
      <c r="D46" s="142">
        <v>6.1294318951055117E-2</v>
      </c>
      <c r="E46" s="142">
        <v>0.18742920367535165</v>
      </c>
      <c r="F46" s="142">
        <v>0.25712322710528146</v>
      </c>
      <c r="G46" s="142">
        <v>0.43617479592664177</v>
      </c>
      <c r="H46" s="142">
        <v>0.13093611755665382</v>
      </c>
      <c r="I46" s="142">
        <v>1.0243232977086612</v>
      </c>
      <c r="J46" s="142">
        <v>3.8673353535353536</v>
      </c>
      <c r="K46" s="142">
        <v>1.9946479347476695</v>
      </c>
      <c r="L46" s="142">
        <v>19.440585362123809</v>
      </c>
      <c r="M46" s="142">
        <v>11.881600226327379</v>
      </c>
      <c r="N46" s="143">
        <v>1.7995586324145423</v>
      </c>
      <c r="O46" s="141">
        <f t="shared" si="4"/>
        <v>19.440585362123809</v>
      </c>
      <c r="P46" s="143">
        <f t="shared" si="5"/>
        <v>6.1294318951055117E-2</v>
      </c>
      <c r="Q46" s="183">
        <f>(mm!C46*Mg!C46+mm!D46*Mg!D46+mm!E46*Mg!E46+mm!F46*Mg!F46+mm!G46*Mg!G46+mm!H46*Mg!H46+mm!I46*Mg!I46+mm!J46*Mg!J46+mm!K46*Mg!K46+mm!L46*Mg!L46+mm!M46*Mg!M46+mm!N46*Mg!N46)/mm!O46</f>
        <v>1.8793889310589127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2.38</v>
      </c>
      <c r="D47" s="149">
        <v>0.08</v>
      </c>
      <c r="E47" s="149">
        <v>0</v>
      </c>
      <c r="F47" s="149">
        <v>0.32</v>
      </c>
      <c r="G47" s="149">
        <v>0.81</v>
      </c>
      <c r="H47" s="149">
        <v>1.37</v>
      </c>
      <c r="I47" s="149">
        <v>1.31</v>
      </c>
      <c r="J47" s="149">
        <v>5.1100000000000003</v>
      </c>
      <c r="K47" s="149">
        <v>6.03</v>
      </c>
      <c r="L47" s="149">
        <v>16.39</v>
      </c>
      <c r="M47" s="149">
        <v>2.4700000000000002</v>
      </c>
      <c r="N47" s="150">
        <v>2.38</v>
      </c>
      <c r="O47" s="94">
        <f t="shared" si="4"/>
        <v>16.39</v>
      </c>
      <c r="P47" s="150">
        <f t="shared" si="5"/>
        <v>0</v>
      </c>
      <c r="Q47" s="175">
        <f>(mm!C47*Mg!C47+mm!D47*Mg!D47+mm!E47*Mg!E47+mm!F47*Mg!F47+mm!G47*Mg!G47+mm!H47*Mg!H47+mm!I47*Mg!I47+mm!J47*Mg!J47+mm!K47*Mg!K47+mm!L47*Mg!L47+mm!M47*Mg!M47+mm!N47*Mg!N47)/mm!O47</f>
        <v>2.0085746951219514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4.3422150548194312</v>
      </c>
      <c r="D48" s="92">
        <v>6.3472245551169717</v>
      </c>
      <c r="E48" s="92">
        <v>2.6248633599994675</v>
      </c>
      <c r="F48" s="92">
        <v>0.57609026557017096</v>
      </c>
      <c r="G48" s="92">
        <v>2.2318032790532869</v>
      </c>
      <c r="H48" s="92">
        <v>2.336974314256429</v>
      </c>
      <c r="I48" s="92">
        <v>4.7323372778159305</v>
      </c>
      <c r="J48" s="92">
        <v>13.561644038995446</v>
      </c>
      <c r="K48" s="92">
        <v>7.6027037515483045</v>
      </c>
      <c r="L48" s="92">
        <v>20.839622775659016</v>
      </c>
      <c r="M48" s="92">
        <v>9.284086608958896</v>
      </c>
      <c r="N48" s="93">
        <v>3.4784639483410302</v>
      </c>
      <c r="O48" s="91">
        <f t="shared" si="4"/>
        <v>20.839622775659016</v>
      </c>
      <c r="P48" s="93">
        <f t="shared" si="5"/>
        <v>0.57609026557017096</v>
      </c>
      <c r="Q48" s="182">
        <f>(mm!C48*Mg!C48+mm!D48*Mg!D48+mm!E48*Mg!E48+mm!F48*Mg!F48+mm!G48*Mg!G48+mm!H48*Mg!H48+mm!I48*Mg!I48+mm!J48*Mg!J48+mm!K48*Mg!K48+mm!L48*Mg!L48+mm!M48*Mg!M48+mm!N48*Mg!N48)/mm!O48</f>
        <v>5.6066234023897747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2.7257434745030249</v>
      </c>
      <c r="D49" s="92">
        <v>0.97678371868978797</v>
      </c>
      <c r="E49" s="92">
        <v>0.91694066083064174</v>
      </c>
      <c r="F49" s="92">
        <v>0.80450453364121755</v>
      </c>
      <c r="G49" s="92">
        <v>0.68860298466640457</v>
      </c>
      <c r="H49" s="92">
        <v>0.20918864301531506</v>
      </c>
      <c r="I49" s="101">
        <v>0.94499999999999995</v>
      </c>
      <c r="J49" s="92"/>
      <c r="K49" s="101">
        <v>17.028051549251128</v>
      </c>
      <c r="L49" s="92">
        <v>19.511420011559192</v>
      </c>
      <c r="M49" s="92">
        <v>9.7067438730476692</v>
      </c>
      <c r="N49" s="93">
        <v>2.5562600654523528</v>
      </c>
      <c r="O49" s="91">
        <f t="shared" si="4"/>
        <v>19.511420011559192</v>
      </c>
      <c r="P49" s="93">
        <f t="shared" si="5"/>
        <v>0.20918864301531506</v>
      </c>
      <c r="Q49" s="176">
        <f>(mm!C49*Mg!C49+mm!D49*Mg!D49+mm!E49*Mg!E49+mm!F49*Mg!F49+mm!G49*Mg!G49+mm!H49*Mg!H49+mm!I49*Mg!I49+mm!J49*Mg!J49+mm!K49*Mg!K49+mm!L49*Mg!L49+mm!M49*Mg!M49+mm!N49*Mg!N49)/mm!O49</f>
        <v>2.5301908371939845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2.2349706129303106</v>
      </c>
      <c r="D50" s="92">
        <v>2.6188498402555913</v>
      </c>
      <c r="E50" s="92">
        <v>4.3</v>
      </c>
      <c r="F50" s="92">
        <v>2.2999999999999998</v>
      </c>
      <c r="G50" s="92">
        <v>1.7239018479248713</v>
      </c>
      <c r="H50" s="92">
        <v>1.1096153846153844</v>
      </c>
      <c r="I50" s="92">
        <v>2.066972732331664</v>
      </c>
      <c r="J50" s="92">
        <v>4.7614213197969546</v>
      </c>
      <c r="K50" s="92">
        <v>11.26875925377554</v>
      </c>
      <c r="L50" s="92">
        <v>27.390602910602908</v>
      </c>
      <c r="M50" s="92">
        <v>11.259787153173699</v>
      </c>
      <c r="N50" s="93">
        <v>13.50948670944088</v>
      </c>
      <c r="O50" s="91">
        <f t="shared" si="4"/>
        <v>27.390602910602908</v>
      </c>
      <c r="P50" s="93">
        <f t="shared" si="5"/>
        <v>1.1096153846153844</v>
      </c>
      <c r="Q50" s="176">
        <f>(mm!C50*Mg!C50+mm!D50*Mg!D50+mm!E50*Mg!E50+mm!F50*Mg!F50+mm!G50*Mg!G50+mm!H50*Mg!H50+mm!I50*Mg!I50+mm!J50*Mg!J50+mm!K50*Mg!K50+mm!L50*Mg!L50+mm!M50*Mg!M50+mm!N50*Mg!N50)/mm!O50</f>
        <v>4.9258701941447267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2</v>
      </c>
      <c r="D51" s="92">
        <v>1.4</v>
      </c>
      <c r="E51" s="92">
        <v>1.1000000000000001</v>
      </c>
      <c r="F51" s="92">
        <v>1</v>
      </c>
      <c r="G51" s="92">
        <v>0.9</v>
      </c>
      <c r="H51" s="92">
        <v>0.2</v>
      </c>
      <c r="I51" s="92">
        <v>2</v>
      </c>
      <c r="J51" s="92">
        <v>1.2</v>
      </c>
      <c r="K51" s="92">
        <v>2.9</v>
      </c>
      <c r="L51" s="92">
        <v>11.7</v>
      </c>
      <c r="M51" s="92">
        <v>4.5</v>
      </c>
      <c r="N51" s="93">
        <v>3</v>
      </c>
      <c r="O51" s="91">
        <f t="shared" si="4"/>
        <v>11.7</v>
      </c>
      <c r="P51" s="93">
        <f t="shared" si="5"/>
        <v>0.2</v>
      </c>
      <c r="Q51" s="176">
        <f>(mm!C51*Mg!C51+mm!D51*Mg!D51+mm!E51*Mg!E51+mm!F51*Mg!F51+mm!G51*Mg!G51+mm!H51*Mg!H51+mm!I51*Mg!I51+mm!J51*Mg!J51+mm!K51*Mg!K51+mm!L51*Mg!L51+mm!M51*Mg!M51+mm!N51*Mg!N51)/mm!O51</f>
        <v>1.9741456341780046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3.2</v>
      </c>
      <c r="D52" s="92">
        <v>1.4</v>
      </c>
      <c r="E52" s="92">
        <v>1.4</v>
      </c>
      <c r="F52" s="92">
        <v>1</v>
      </c>
      <c r="G52" s="92">
        <v>1.1000000000000001</v>
      </c>
      <c r="H52" s="92">
        <v>0.4</v>
      </c>
      <c r="I52" s="92">
        <v>1</v>
      </c>
      <c r="J52" s="92">
        <v>1.1000000000000001</v>
      </c>
      <c r="K52" s="92">
        <v>4.0999999999999996</v>
      </c>
      <c r="L52" s="92">
        <v>11.3</v>
      </c>
      <c r="M52" s="92">
        <v>2.9</v>
      </c>
      <c r="N52" s="93">
        <v>2.2000000000000002</v>
      </c>
      <c r="O52" s="91">
        <f t="shared" si="4"/>
        <v>11.3</v>
      </c>
      <c r="P52" s="93">
        <f t="shared" si="5"/>
        <v>0.4</v>
      </c>
      <c r="Q52" s="176">
        <f>(mm!C52*Mg!C52+mm!D52*Mg!D52+mm!E52*Mg!E52+mm!F52*Mg!F52+mm!G52*Mg!G52+mm!H52*Mg!H52+mm!I52*Mg!I52+mm!J52*Mg!J52+mm!K52*Mg!K52+mm!L52*Mg!L52+mm!M52*Mg!M52+mm!N52*Mg!N52)/mm!O52</f>
        <v>1.9568992049243394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3.0111784211509791</v>
      </c>
      <c r="D53" s="92">
        <v>0.92290193478353078</v>
      </c>
      <c r="E53" s="92">
        <v>8.7729685204962077E-2</v>
      </c>
      <c r="F53" s="92">
        <v>0.23627444809591214</v>
      </c>
      <c r="G53" s="92">
        <v>0.64513462876423666</v>
      </c>
      <c r="H53" s="155">
        <v>0.61593327350265104</v>
      </c>
      <c r="I53" s="92">
        <v>0.86609299570510823</v>
      </c>
      <c r="J53" s="92">
        <v>7.4238342308154843</v>
      </c>
      <c r="K53" s="92">
        <v>2.2761484094235653</v>
      </c>
      <c r="L53" s="92">
        <v>4.3219029547455268</v>
      </c>
      <c r="M53" s="92">
        <v>1.7243583024612525</v>
      </c>
      <c r="N53" s="93">
        <v>3.4376413491320346</v>
      </c>
      <c r="O53" s="91">
        <f t="shared" si="4"/>
        <v>7.4238342308154843</v>
      </c>
      <c r="P53" s="93">
        <f t="shared" si="5"/>
        <v>8.7729685204962077E-2</v>
      </c>
      <c r="Q53" s="176">
        <f>(mm!C53*Mg!C53+mm!D53*Mg!D53+mm!E53*Mg!E53+mm!F53*Mg!F53+mm!G53*Mg!G53+mm!H53*Mg!H53+mm!I53*Mg!I53+mm!J53*Mg!J53+mm!K53*Mg!K53+mm!L53*Mg!L53+mm!M53*Mg!M53+mm!N53*Mg!N53)/mm!O53</f>
        <v>1.2418396774594598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13.4</v>
      </c>
      <c r="D54" s="92">
        <v>6.2</v>
      </c>
      <c r="E54" s="92">
        <v>0.5</v>
      </c>
      <c r="F54" s="92">
        <v>1.8</v>
      </c>
      <c r="G54" s="92">
        <v>14.5</v>
      </c>
      <c r="H54" s="92">
        <v>3.4</v>
      </c>
      <c r="I54" s="92">
        <v>5.9</v>
      </c>
      <c r="J54" s="92">
        <v>2.9</v>
      </c>
      <c r="K54" s="92">
        <v>3.5</v>
      </c>
      <c r="L54" s="92">
        <v>10.3</v>
      </c>
      <c r="M54" s="92">
        <v>3.2</v>
      </c>
      <c r="N54" s="93">
        <v>4.5</v>
      </c>
      <c r="O54" s="91">
        <f t="shared" si="4"/>
        <v>14.5</v>
      </c>
      <c r="P54" s="93">
        <f t="shared" si="5"/>
        <v>0.5</v>
      </c>
      <c r="Q54" s="176">
        <f>(mm!C54*Mg!C54+mm!D54*Mg!D54+mm!E54*Mg!E54+mm!F54*Mg!F54+mm!G54*Mg!G54+mm!H54*Mg!H54+mm!I54*Mg!I54+mm!J54*Mg!J54+mm!K54*Mg!K54+mm!L54*Mg!L54+mm!M54*Mg!M54+mm!N54*Mg!N54)/mm!O54</f>
        <v>6.3324558529356105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6.1270730537280711</v>
      </c>
      <c r="D55" s="92">
        <v>7.6263033763654411</v>
      </c>
      <c r="E55" s="92">
        <v>2.5192451166576233</v>
      </c>
      <c r="F55" s="92">
        <v>2.4393459915611815</v>
      </c>
      <c r="G55" s="92">
        <v>9.2197425136116138</v>
      </c>
      <c r="H55" s="92">
        <v>2.6142717299280371</v>
      </c>
      <c r="I55" s="92">
        <v>5.3806936133838077</v>
      </c>
      <c r="J55" s="92">
        <v>4.0719213081246801</v>
      </c>
      <c r="K55" s="92">
        <v>10.873538011695906</v>
      </c>
      <c r="L55" s="92">
        <v>23.40265388046387</v>
      </c>
      <c r="M55" s="92">
        <v>11.272321428571429</v>
      </c>
      <c r="N55" s="93">
        <v>6.2705592105263159</v>
      </c>
      <c r="O55" s="91">
        <f t="shared" si="4"/>
        <v>23.40265388046387</v>
      </c>
      <c r="P55" s="93">
        <f t="shared" si="5"/>
        <v>2.4393459915611815</v>
      </c>
      <c r="Q55" s="176">
        <f>(mm!C55*Mg!C55+mm!D55*Mg!D55+mm!E55*Mg!E55+mm!F55*Mg!F55+mm!G55*Mg!G55+mm!H55*Mg!H55+mm!I55*Mg!I55+mm!J55*Mg!J55+mm!K55*Mg!K55+mm!L55*Mg!L55+mm!M55*Mg!M55+mm!N55*Mg!N55)/mm!O55</f>
        <v>5.6230975058915948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4.9000000000000004</v>
      </c>
      <c r="D56" s="123">
        <v>7.8</v>
      </c>
      <c r="E56" s="123">
        <v>1.6</v>
      </c>
      <c r="F56" s="123">
        <v>4.2</v>
      </c>
      <c r="G56" s="123">
        <v>5.4</v>
      </c>
      <c r="H56" s="123">
        <v>17.399999999999999</v>
      </c>
      <c r="I56" s="123">
        <v>38</v>
      </c>
      <c r="J56" s="123">
        <v>56.6</v>
      </c>
      <c r="K56" s="123">
        <v>10.7</v>
      </c>
      <c r="L56" s="123">
        <v>15.6</v>
      </c>
      <c r="M56" s="123">
        <v>10.5</v>
      </c>
      <c r="N56" s="124">
        <v>12.5</v>
      </c>
      <c r="O56" s="122">
        <f t="shared" si="4"/>
        <v>56.6</v>
      </c>
      <c r="P56" s="124">
        <f t="shared" si="5"/>
        <v>1.6</v>
      </c>
      <c r="Q56" s="181">
        <f>(mm!C56*Mg!C56+mm!D56*Mg!D56+mm!E56*Mg!E56+mm!F56*Mg!F56+mm!G56*Mg!G56+mm!H56*Mg!H56+mm!I56*Mg!I56+mm!J56*Mg!J56+mm!K56*Mg!K56+mm!L56*Mg!L56+mm!M56*Mg!M56+mm!N56*Mg!N56)/mm!O56</f>
        <v>12.465703638455924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240</v>
      </c>
      <c r="C2" s="166" t="s">
        <v>241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228</v>
      </c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25.237106250678664</v>
      </c>
      <c r="D5" s="92">
        <v>9.6572741882165669</v>
      </c>
      <c r="E5" s="92">
        <v>5.0465707149826491</v>
      </c>
      <c r="F5" s="92">
        <v>2.7717635910014971</v>
      </c>
      <c r="G5" s="92">
        <v>2.1627198667484717</v>
      </c>
      <c r="H5" s="92">
        <v>1.4484572192595728</v>
      </c>
      <c r="I5" s="92">
        <v>2.6646010531670066</v>
      </c>
      <c r="J5" s="92">
        <v>6.2041681822431354</v>
      </c>
      <c r="K5" s="92">
        <v>7.2992599421296074</v>
      </c>
      <c r="L5" s="92">
        <v>4.4170941237463692</v>
      </c>
      <c r="M5" s="92">
        <v>12.445931072262699</v>
      </c>
      <c r="N5" s="93">
        <v>49.966427326129171</v>
      </c>
      <c r="O5" s="94">
        <f t="shared" ref="O5:O16" si="0">MAX(C5:N5)</f>
        <v>49.966427326129171</v>
      </c>
      <c r="P5" s="150">
        <f t="shared" ref="P5:P16" si="1">MIN(C5:N5)</f>
        <v>1.4484572192595728</v>
      </c>
      <c r="Q5" s="175">
        <f>(mm!C5*Ca!C5+mm!D5*Ca!D5+mm!E5*Ca!E5+mm!F5*Ca!F5+mm!G5*Ca!G5+mm!H5*Ca!H5+mm!I5*Ca!I5+mm!J5*Ca!J5+mm!K5*Ca!K5+mm!L5*Ca!L5+mm!M5*Ca!M5+mm!N5*Ca!N5)/mm!O5</f>
        <v>6.2209369215644381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3.087035786672534</v>
      </c>
      <c r="D6" s="92">
        <v>2.1117123352497478</v>
      </c>
      <c r="E6" s="92">
        <v>1.8527000224467596</v>
      </c>
      <c r="F6" s="92">
        <v>0.86261646285931814</v>
      </c>
      <c r="G6" s="92">
        <v>1.0093420966803599</v>
      </c>
      <c r="H6" s="92">
        <v>1.1159803477957715</v>
      </c>
      <c r="I6" s="92">
        <v>12.100729318455517</v>
      </c>
      <c r="J6" s="101">
        <v>2.2672852139342075</v>
      </c>
      <c r="K6" s="92">
        <v>6.7006597582768936</v>
      </c>
      <c r="L6" s="92">
        <v>4.4577854077489745</v>
      </c>
      <c r="M6" s="92">
        <v>4.5864294572948792</v>
      </c>
      <c r="N6" s="93">
        <v>9.8304862248423515</v>
      </c>
      <c r="O6" s="91">
        <f t="shared" si="0"/>
        <v>12.100729318455517</v>
      </c>
      <c r="P6" s="93">
        <f t="shared" si="1"/>
        <v>0.86261646285931814</v>
      </c>
      <c r="Q6" s="176">
        <f>(mm!C6*Ca!C6+mm!D6*Ca!D6+mm!E6*Ca!E6+mm!F6*Ca!F6+mm!G6*Ca!G6+mm!H6*Ca!H6+mm!I6*Ca!I6+mm!J6*Ca!J6+mm!K6*Ca!K6+mm!L6*Ca!L6+mm!M6*Ca!M6+mm!N6*Ca!N6)/mm!O6</f>
        <v>3.5369722572488169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43.242672413793102</v>
      </c>
      <c r="D7" s="92">
        <v>13.045774647887324</v>
      </c>
      <c r="E7" s="92">
        <v>10.11790780141844</v>
      </c>
      <c r="F7" s="92">
        <v>4.2237177851492724</v>
      </c>
      <c r="G7" s="92">
        <v>2.7125946969696972</v>
      </c>
      <c r="H7" s="92">
        <v>1.8608972564389699</v>
      </c>
      <c r="I7" s="92">
        <v>4.4239669421487609</v>
      </c>
      <c r="J7" s="92">
        <v>8.1423537702607476</v>
      </c>
      <c r="K7" s="92">
        <v>9.4861373660995607</v>
      </c>
      <c r="L7" s="92">
        <v>6.0920716112531972</v>
      </c>
      <c r="M7" s="92">
        <v>21.056986729117877</v>
      </c>
      <c r="N7" s="93">
        <v>84.139100126742704</v>
      </c>
      <c r="O7" s="91">
        <f t="shared" si="0"/>
        <v>84.139100126742704</v>
      </c>
      <c r="P7" s="93">
        <f t="shared" si="1"/>
        <v>1.8608972564389699</v>
      </c>
      <c r="Q7" s="176">
        <f>(mm!C7*Ca!C7+mm!D7*Ca!D7+mm!E7*Ca!E7+mm!F7*Ca!F7+mm!G7*Ca!G7+mm!H7*Ca!H7+mm!I7*Ca!I7+mm!J7*Ca!J7+mm!K7*Ca!K7+mm!L7*Ca!L7+mm!M7*Ca!M7+mm!N7*Ca!N7)/mm!O7</f>
        <v>8.2995013455754325</v>
      </c>
      <c r="R7" s="22"/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28.770244306629383</v>
      </c>
      <c r="D8" s="92">
        <v>5.5396661068355506</v>
      </c>
      <c r="E8" s="92">
        <v>1.455769979864038</v>
      </c>
      <c r="F8" s="92">
        <v>3.2978322462669443</v>
      </c>
      <c r="G8" s="92">
        <v>1.5572544988362171</v>
      </c>
      <c r="H8" s="101">
        <v>0.82206514154012433</v>
      </c>
      <c r="I8" s="92">
        <v>1.6105221020840481</v>
      </c>
      <c r="J8" s="92">
        <v>5.7247097272017013</v>
      </c>
      <c r="K8" s="92">
        <v>6.4969813149428521</v>
      </c>
      <c r="L8" s="92">
        <v>2.6507016929816181</v>
      </c>
      <c r="M8" s="92">
        <v>29.064446273886993</v>
      </c>
      <c r="N8" s="93">
        <v>22.245886065329067</v>
      </c>
      <c r="O8" s="91">
        <f t="shared" si="0"/>
        <v>29.064446273886993</v>
      </c>
      <c r="P8" s="93">
        <f t="shared" si="1"/>
        <v>0.82206514154012433</v>
      </c>
      <c r="Q8" s="176">
        <f>(mm!C8*Ca!C8+mm!D8*Ca!D8+mm!E8*Ca!E8+mm!F8*Ca!F8+mm!G8*Ca!G8+mm!H8*Ca!H8+mm!I8*Ca!I8+mm!J8*Ca!J8+mm!K8*Ca!K8+mm!L8*Ca!L8+mm!M8*Ca!M8+mm!N8*Ca!N8)/mm!O8</f>
        <v>5.163637949014964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3.6</v>
      </c>
      <c r="F9" s="92"/>
      <c r="G9" s="92">
        <v>1.1000000000000001</v>
      </c>
      <c r="H9" s="92"/>
      <c r="I9" s="92"/>
      <c r="J9" s="92">
        <v>7.6</v>
      </c>
      <c r="K9" s="92"/>
      <c r="L9" s="92"/>
      <c r="M9" s="92">
        <v>16.899999999999999</v>
      </c>
      <c r="N9" s="93"/>
      <c r="O9" s="91">
        <f t="shared" si="0"/>
        <v>16.899999999999999</v>
      </c>
      <c r="P9" s="93">
        <f t="shared" si="1"/>
        <v>1.1000000000000001</v>
      </c>
      <c r="Q9" s="179">
        <f>(mm!C9*Ca!C9+mm!D9*Ca!D9+mm!E9*Ca!E9+mm!F9*Ca!F9+mm!G9*Ca!G9+mm!H9*Ca!H9+mm!I9*Ca!I9+mm!J9*Ca!J9+mm!K9*Ca!K9+mm!L9*Ca!L9+mm!M9*Ca!M9+mm!N9*Ca!N9)/mm!O9</f>
        <v>7.1295511645277383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44.5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44.5</v>
      </c>
      <c r="P10" s="93">
        <f t="shared" si="1"/>
        <v>44.5</v>
      </c>
      <c r="Q10" s="179">
        <f>(mm!C10*Ca!C10+mm!D10*Ca!D10+mm!E10*Ca!E10+mm!F10*Ca!F10+mm!G10*Ca!G10+mm!H10*Ca!H10+mm!I10*Ca!I10+mm!J10*Ca!J10+mm!K10*Ca!K10+mm!L10*Ca!L10+mm!M10*Ca!M10+mm!N10*Ca!N10)/mm!O10</f>
        <v>44.5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41.7</v>
      </c>
      <c r="D11" s="92">
        <v>4.5</v>
      </c>
      <c r="E11" s="92">
        <v>3.5</v>
      </c>
      <c r="F11" s="92">
        <v>8.1</v>
      </c>
      <c r="G11" s="92">
        <v>3.4</v>
      </c>
      <c r="H11" s="92">
        <v>5.0999999999999996</v>
      </c>
      <c r="I11" s="92">
        <v>3.7</v>
      </c>
      <c r="J11" s="92">
        <v>2</v>
      </c>
      <c r="K11" s="92">
        <v>11.6</v>
      </c>
      <c r="L11" s="92">
        <v>6.3</v>
      </c>
      <c r="M11" s="180"/>
      <c r="N11" s="93">
        <v>20</v>
      </c>
      <c r="O11" s="91">
        <f t="shared" si="0"/>
        <v>41.7</v>
      </c>
      <c r="P11" s="93">
        <f t="shared" si="1"/>
        <v>2</v>
      </c>
      <c r="Q11" s="176">
        <f>(mm!C11*Ca!C11+mm!D11*Ca!D11+mm!E11*Ca!E11+mm!F11*Ca!F11+mm!G11*Ca!G11+mm!H11*Ca!H11+mm!I11*Ca!I11+mm!J11*Ca!J11+mm!K11*Ca!K11+mm!L11*Ca!L11+mm!M11*Ca!M11+mm!N11*Ca!N11)/mm!O11</f>
        <v>5.5405869074492093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32.513083886009355</v>
      </c>
      <c r="D12" s="92">
        <v>13.193814084269675</v>
      </c>
      <c r="E12" s="92">
        <v>1.6445482761115415</v>
      </c>
      <c r="F12" s="92">
        <v>2.0426072975264065</v>
      </c>
      <c r="G12" s="92">
        <v>1.3764024644155024</v>
      </c>
      <c r="H12" s="92">
        <v>3.1848833967029293</v>
      </c>
      <c r="I12" s="92">
        <v>2.9466152084622652</v>
      </c>
      <c r="J12" s="92">
        <v>5.3240371043564689</v>
      </c>
      <c r="K12" s="92">
        <v>11.281621280976328</v>
      </c>
      <c r="L12" s="92">
        <v>10.090818412524435</v>
      </c>
      <c r="M12" s="92">
        <v>14.762976619444794</v>
      </c>
      <c r="N12" s="93">
        <v>43.640009606935152</v>
      </c>
      <c r="O12" s="141">
        <f t="shared" si="0"/>
        <v>43.640009606935152</v>
      </c>
      <c r="P12" s="143">
        <f t="shared" si="1"/>
        <v>1.3764024644155024</v>
      </c>
      <c r="Q12" s="176">
        <f>(mm!C12*Ca!C12+mm!D12*Ca!D12+mm!E12*Ca!E12+mm!F12*Ca!F12+mm!G12*Ca!G12+mm!H12*Ca!H12+mm!I12*Ca!I12+mm!J12*Ca!J12+mm!K12*Ca!K12+mm!L12*Ca!L12+mm!M12*Ca!M12+mm!N12*Ca!N12)/mm!O12</f>
        <v>9.441855683634266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30.505831067500068</v>
      </c>
      <c r="D13" s="123">
        <v>23.734508350254739</v>
      </c>
      <c r="E13" s="123">
        <v>1.478118793624279</v>
      </c>
      <c r="F13" s="123">
        <v>2.7177920658886339</v>
      </c>
      <c r="G13" s="123">
        <v>1.1674341189901229</v>
      </c>
      <c r="H13" s="123">
        <v>1.5674919809136105</v>
      </c>
      <c r="I13" s="123">
        <v>3.4061975477364843</v>
      </c>
      <c r="J13" s="123">
        <v>5.5165688317008801</v>
      </c>
      <c r="K13" s="123">
        <v>13.734180873732621</v>
      </c>
      <c r="L13" s="123">
        <v>11.594513389861028</v>
      </c>
      <c r="M13" s="123">
        <v>11.933653362423728</v>
      </c>
      <c r="N13" s="124">
        <v>45.316047594970904</v>
      </c>
      <c r="O13" s="122">
        <f t="shared" si="0"/>
        <v>45.316047594970904</v>
      </c>
      <c r="P13" s="124">
        <f t="shared" si="1"/>
        <v>1.1674341189901229</v>
      </c>
      <c r="Q13" s="181">
        <f>(mm!C13*Ca!C13+mm!D13*Ca!D13+mm!E13*Ca!E13+mm!F13*Ca!F13+mm!G13*Ca!G13+mm!H13*Ca!H13+mm!I13*Ca!I13+mm!J13*Ca!J13+mm!K13*Ca!K13+mm!L13*Ca!L13+mm!M13*Ca!M13+mm!N13*Ca!N13)/mm!O13</f>
        <v>9.9278959971756091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45.66963749972988</v>
      </c>
      <c r="D14" s="134">
        <v>11.288415639699044</v>
      </c>
      <c r="E14" s="134">
        <v>6.3473246267802361</v>
      </c>
      <c r="F14" s="134">
        <v>9.2843129696636026</v>
      </c>
      <c r="G14" s="134">
        <v>4.2139111330577101</v>
      </c>
      <c r="H14" s="134">
        <v>4.9514468810016838</v>
      </c>
      <c r="I14" s="134">
        <v>2.6816561260013518</v>
      </c>
      <c r="J14" s="134">
        <v>3.1720277414349898</v>
      </c>
      <c r="K14" s="134">
        <v>16.563401999016339</v>
      </c>
      <c r="L14" s="134">
        <v>4.3076882211250114</v>
      </c>
      <c r="M14" s="134">
        <v>20.759233974534389</v>
      </c>
      <c r="N14" s="135">
        <v>19.631944292641904</v>
      </c>
      <c r="O14" s="133">
        <f t="shared" si="0"/>
        <v>45.66963749972988</v>
      </c>
      <c r="P14" s="135">
        <f t="shared" si="1"/>
        <v>2.6816561260013518</v>
      </c>
      <c r="Q14" s="182">
        <f>(mm!C14*Ca!C14+mm!D14*Ca!D14+mm!E14*Ca!E14+mm!F14*Ca!F14+mm!G14*Ca!G14+mm!H14*Ca!H14+mm!I14*Ca!I14+mm!J14*Ca!J14+mm!K14*Ca!K14+mm!L14*Ca!L14+mm!M14*Ca!M14+mm!N14*Ca!N14)/mm!O14</f>
        <v>7.5673963355415541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68.612774451097806</v>
      </c>
      <c r="D15" s="92">
        <v>10.229540918163673</v>
      </c>
      <c r="E15" s="92">
        <v>5.2395209580838324</v>
      </c>
      <c r="F15" s="92">
        <v>9.9800399201596814</v>
      </c>
      <c r="G15" s="92">
        <v>7.984031936127745</v>
      </c>
      <c r="H15" s="92">
        <v>3.9920159680638725</v>
      </c>
      <c r="I15" s="92">
        <v>1.9960079840319362</v>
      </c>
      <c r="J15" s="92">
        <v>2.9940119760479043</v>
      </c>
      <c r="K15" s="92">
        <v>9.9800399201596814</v>
      </c>
      <c r="L15" s="92">
        <v>5.7385229540918168</v>
      </c>
      <c r="M15" s="92">
        <v>13.473053892215569</v>
      </c>
      <c r="N15" s="93">
        <v>32.185628742514972</v>
      </c>
      <c r="O15" s="91">
        <f t="shared" si="0"/>
        <v>68.612774451097806</v>
      </c>
      <c r="P15" s="93">
        <f t="shared" si="1"/>
        <v>1.9960079840319362</v>
      </c>
      <c r="Q15" s="176">
        <f>(mm!C15*Ca!C15+mm!D15*Ca!D15+mm!E15*Ca!E15+mm!F15*Ca!F15+mm!G15*Ca!G15+mm!H15*Ca!H15+mm!I15*Ca!I15+mm!J15*Ca!J15+mm!K15*Ca!K15+mm!L15*Ca!L15+mm!M15*Ca!M15+mm!N15*Ca!N15)/mm!O15</f>
        <v>8.5452471680016604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54.141716566866272</v>
      </c>
      <c r="D16" s="92">
        <v>7.9300254589211567</v>
      </c>
      <c r="E16" s="92">
        <v>6.5163790066924969</v>
      </c>
      <c r="F16" s="92">
        <v>7.3537322518084407</v>
      </c>
      <c r="G16" s="92">
        <v>3.9868660289415736</v>
      </c>
      <c r="H16" s="92">
        <v>2.7512421200763941</v>
      </c>
      <c r="I16" s="92">
        <v>3.9539136997394362</v>
      </c>
      <c r="J16" s="92">
        <v>4.3836800586208087</v>
      </c>
      <c r="K16" s="92">
        <v>6.9860279441117772</v>
      </c>
      <c r="L16" s="92">
        <v>1.4970059880239521</v>
      </c>
      <c r="M16" s="92">
        <v>29.582140067690702</v>
      </c>
      <c r="N16" s="93">
        <v>26.946107784431138</v>
      </c>
      <c r="O16" s="91">
        <f t="shared" si="0"/>
        <v>54.141716566866272</v>
      </c>
      <c r="P16" s="93">
        <f t="shared" si="1"/>
        <v>1.4970059880239521</v>
      </c>
      <c r="Q16" s="176">
        <f>(mm!C16*Ca!C16+mm!D16*Ca!D16+mm!E16*Ca!E16+mm!F16*Ca!F16+mm!G16*Ca!G16+mm!H16*Ca!H16+mm!I16*Ca!I16+mm!J16*Ca!J16+mm!K16*Ca!K16+mm!L16*Ca!L16+mm!M16*Ca!M16+mm!N16*Ca!N16)/mm!O16</f>
        <v>6.3163512099628241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29.682403433476392</v>
      </c>
      <c r="D18" s="92">
        <v>8.0780787134997905</v>
      </c>
      <c r="E18" s="92">
        <v>5.9743752862741086</v>
      </c>
      <c r="F18" s="92">
        <v>20.303916211293263</v>
      </c>
      <c r="G18" s="92">
        <v>5.9418875290937754</v>
      </c>
      <c r="H18" s="92">
        <v>3.5097447544884268</v>
      </c>
      <c r="I18" s="92">
        <v>1.1526863479846061</v>
      </c>
      <c r="J18" s="92">
        <v>2.8671188702324031</v>
      </c>
      <c r="K18" s="92">
        <v>22.349540078843624</v>
      </c>
      <c r="L18" s="92">
        <v>4.0495099941781483</v>
      </c>
      <c r="M18" s="92">
        <v>8.4881091617933713</v>
      </c>
      <c r="N18" s="93">
        <v>11.806232224557933</v>
      </c>
      <c r="O18" s="91">
        <f t="shared" ref="O18:O39" si="2">MAX(C18:N18)</f>
        <v>29.682403433476392</v>
      </c>
      <c r="P18" s="93">
        <f t="shared" ref="P18:P39" si="3">MIN(C18:N18)</f>
        <v>1.1526863479846061</v>
      </c>
      <c r="Q18" s="176">
        <f>(mm!C18*Ca!C18+mm!D18*Ca!D18+mm!E18*Ca!E18+mm!F18*Ca!F18+mm!G18*Ca!G18+mm!H18*Ca!H18+mm!I18*Ca!I18+mm!J18*Ca!J18+mm!K18*Ca!K18+mm!L18*Ca!L18+mm!M18*Ca!M18+mm!N18*Ca!N18)/mm!O18</f>
        <v>6.2113562110892273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37.924151696606792</v>
      </c>
      <c r="D19" s="92">
        <v>25.199600798403193</v>
      </c>
      <c r="E19" s="92">
        <v>19.461077844311379</v>
      </c>
      <c r="F19" s="180"/>
      <c r="G19" s="92">
        <v>7.4850299401197606</v>
      </c>
      <c r="H19" s="92">
        <v>8.2335329341317376</v>
      </c>
      <c r="I19" s="92">
        <v>8.2335329341317376</v>
      </c>
      <c r="J19" s="92">
        <v>13.722554890219563</v>
      </c>
      <c r="K19" s="92">
        <v>17.465069860279442</v>
      </c>
      <c r="L19" s="92">
        <v>13.722554890219563</v>
      </c>
      <c r="M19" s="92">
        <v>14.970059880239521</v>
      </c>
      <c r="N19" s="93">
        <v>25.948103792415171</v>
      </c>
      <c r="O19" s="91">
        <f t="shared" si="2"/>
        <v>37.924151696606792</v>
      </c>
      <c r="P19" s="93">
        <f t="shared" si="3"/>
        <v>7.4850299401197606</v>
      </c>
      <c r="Q19" s="176">
        <f>(mm!C19*Ca!C19+mm!D19*Ca!D19+mm!E19*Ca!E19+mm!F19*Ca!F19+mm!G19*Ca!G19+mm!H19*Ca!H19+mm!I19*Ca!I19+mm!J19*Ca!J19+mm!K19*Ca!K19+mm!L19*Ca!L19+mm!M19*Ca!M19+mm!N19*Ca!N19)/mm!O19</f>
        <v>14.71176306029386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7.7345309381237533</v>
      </c>
      <c r="D20" s="92">
        <v>13.972055888223554</v>
      </c>
      <c r="E20" s="92">
        <v>2.4950099800399208</v>
      </c>
      <c r="F20" s="92">
        <v>17.714570858283434</v>
      </c>
      <c r="G20" s="92">
        <v>1.2475049900199604</v>
      </c>
      <c r="H20" s="92">
        <v>5.2395209580838316</v>
      </c>
      <c r="I20" s="92">
        <v>2.2455089820359282</v>
      </c>
      <c r="J20" s="101">
        <v>2.2455089820359282</v>
      </c>
      <c r="K20" s="92">
        <v>7.9840319361277459</v>
      </c>
      <c r="L20" s="92">
        <v>2.9940119760479043</v>
      </c>
      <c r="M20" s="92">
        <v>5.2395209580838316</v>
      </c>
      <c r="N20" s="93">
        <v>4.4910179640718564</v>
      </c>
      <c r="O20" s="91">
        <f t="shared" si="2"/>
        <v>17.714570858283434</v>
      </c>
      <c r="P20" s="93">
        <f t="shared" si="3"/>
        <v>1.2475049900199604</v>
      </c>
      <c r="Q20" s="176">
        <f>(mm!C20*Ca!C20+mm!D20*Ca!D20+mm!E20*Ca!E20+mm!F20*Ca!F20+mm!G20*Ca!G20+mm!H20*Ca!H20+mm!I20*Ca!I20+mm!J20*Ca!J20+mm!K20*Ca!K20+mm!L20*Ca!L20+mm!M20*Ca!M20+mm!N20*Ca!N20)/mm!O20</f>
        <v>4.4321298922622603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10.878243512974054</v>
      </c>
      <c r="D21" s="92">
        <v>7.85928143712575</v>
      </c>
      <c r="E21" s="92">
        <v>13.897205588822356</v>
      </c>
      <c r="F21" s="92"/>
      <c r="G21" s="92">
        <v>1.1302395209580838</v>
      </c>
      <c r="H21" s="92">
        <v>6.6616766467065878</v>
      </c>
      <c r="I21" s="92">
        <v>4.990019960079841E-2</v>
      </c>
      <c r="J21" s="92">
        <v>0</v>
      </c>
      <c r="K21" s="92">
        <v>4.6407185628742518</v>
      </c>
      <c r="L21" s="92">
        <v>5.61377245508982</v>
      </c>
      <c r="M21" s="92"/>
      <c r="N21" s="93"/>
      <c r="O21" s="91">
        <f t="shared" si="2"/>
        <v>13.897205588822356</v>
      </c>
      <c r="P21" s="93">
        <f t="shared" si="3"/>
        <v>0</v>
      </c>
      <c r="Q21" s="179">
        <f>(mm!C21*Ca!C21+mm!D21*Ca!D21+mm!E21*Ca!E21+mm!F21*Ca!F21+mm!G21*Ca!G21+mm!H21*Ca!H21+mm!I21*Ca!I21+mm!J21*Ca!J21+mm!K21*Ca!K21+mm!L21*Ca!L21+mm!M21*Ca!M21+mm!N21*Ca!N21)/mm!O21</f>
        <v>4.4999191899601616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56.073778220770222</v>
      </c>
      <c r="D22" s="92">
        <v>16.840756131944659</v>
      </c>
      <c r="E22" s="92">
        <v>17.082967781517379</v>
      </c>
      <c r="F22" s="92">
        <v>109.99382024909849</v>
      </c>
      <c r="G22" s="92">
        <v>21.799501544077504</v>
      </c>
      <c r="H22" s="92">
        <v>13.800407967015738</v>
      </c>
      <c r="I22" s="92">
        <v>2.633065706456994</v>
      </c>
      <c r="J22" s="92">
        <v>6.5587041126776731</v>
      </c>
      <c r="K22" s="92">
        <v>18.232330342402307</v>
      </c>
      <c r="L22" s="92">
        <v>13.672595226702219</v>
      </c>
      <c r="M22" s="92">
        <v>90.35675767001797</v>
      </c>
      <c r="N22" s="93">
        <v>24.643380338458524</v>
      </c>
      <c r="O22" s="91">
        <f t="shared" si="2"/>
        <v>109.99382024909849</v>
      </c>
      <c r="P22" s="93">
        <f t="shared" si="3"/>
        <v>2.633065706456994</v>
      </c>
      <c r="Q22" s="176">
        <f>(mm!C22*Ca!C22+mm!D22*Ca!D22+mm!E22*Ca!E22+mm!F22*Ca!F22+mm!G22*Ca!G22+mm!H22*Ca!H22+mm!I22*Ca!I22+mm!J22*Ca!J22+mm!K22*Ca!K22+mm!L22*Ca!L22+mm!M22*Ca!M22+mm!N22*Ca!N22)/mm!O22</f>
        <v>14.632774300564204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23.3</v>
      </c>
      <c r="D23" s="92">
        <v>6.9</v>
      </c>
      <c r="E23" s="92">
        <v>5</v>
      </c>
      <c r="F23" s="92">
        <v>8.1999999999999993</v>
      </c>
      <c r="G23" s="92">
        <v>9.8000000000000007</v>
      </c>
      <c r="H23" s="92">
        <v>4.5999999999999996</v>
      </c>
      <c r="I23" s="92">
        <v>4.4000000000000004</v>
      </c>
      <c r="J23" s="92">
        <v>3.6</v>
      </c>
      <c r="K23" s="92">
        <v>5.3</v>
      </c>
      <c r="L23" s="92">
        <v>10.7</v>
      </c>
      <c r="M23" s="92">
        <v>15.8</v>
      </c>
      <c r="N23" s="93">
        <v>12.7</v>
      </c>
      <c r="O23" s="91">
        <f t="shared" si="2"/>
        <v>23.3</v>
      </c>
      <c r="P23" s="93">
        <f t="shared" si="3"/>
        <v>3.6</v>
      </c>
      <c r="Q23" s="176">
        <f>(mm!C23*Ca!C23+mm!D23*Ca!D23+mm!E23*Ca!E23+mm!F23*Ca!F23+mm!G23*Ca!G23+mm!H23*Ca!H23+mm!I23*Ca!I23+mm!J23*Ca!J23+mm!K23*Ca!K23+mm!L23*Ca!L23+mm!M23*Ca!M23+mm!N23*Ca!N23)/mm!O23</f>
        <v>7.7778527562686621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9.1</v>
      </c>
      <c r="D24" s="92">
        <v>4.7</v>
      </c>
      <c r="E24" s="92">
        <v>3.4</v>
      </c>
      <c r="F24" s="92">
        <v>9.1</v>
      </c>
      <c r="G24" s="92">
        <v>5.6</v>
      </c>
      <c r="H24" s="92">
        <v>7.8</v>
      </c>
      <c r="I24" s="92">
        <v>1.9</v>
      </c>
      <c r="J24" s="92">
        <v>4.8</v>
      </c>
      <c r="K24" s="92">
        <v>6.3</v>
      </c>
      <c r="L24" s="92">
        <v>5.6</v>
      </c>
      <c r="M24" s="92">
        <v>23.8</v>
      </c>
      <c r="N24" s="93">
        <v>20.100000000000001</v>
      </c>
      <c r="O24" s="91">
        <f t="shared" si="2"/>
        <v>23.8</v>
      </c>
      <c r="P24" s="93">
        <f t="shared" si="3"/>
        <v>1.9</v>
      </c>
      <c r="Q24" s="176">
        <f>(mm!C24*Ca!C24+mm!D24*Ca!D24+mm!E24*Ca!E24+mm!F24*Ca!F24+mm!G24*Ca!G24+mm!H24*Ca!H24+mm!I24*Ca!I24+mm!J24*Ca!J24+mm!K24*Ca!K24+mm!L24*Ca!L24+mm!M24*Ca!M24+mm!N24*Ca!N24)/mm!O24</f>
        <v>6.7926320402408358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16.188488340834034</v>
      </c>
      <c r="D25" s="92">
        <v>5.5824180515973394</v>
      </c>
      <c r="E25" s="142">
        <v>6.0285774310275153</v>
      </c>
      <c r="F25" s="142">
        <v>6.1997554312568104</v>
      </c>
      <c r="G25" s="142">
        <v>6.3767075177325543</v>
      </c>
      <c r="H25" s="142">
        <v>6.9805051837847785</v>
      </c>
      <c r="I25" s="142">
        <v>4.9136273956996463</v>
      </c>
      <c r="J25" s="142">
        <v>5.8520031587914509</v>
      </c>
      <c r="K25" s="142">
        <v>8.5102772529574224</v>
      </c>
      <c r="L25" s="142">
        <v>21.490986281405448</v>
      </c>
      <c r="M25" s="142">
        <v>13.84649215259182</v>
      </c>
      <c r="N25" s="143">
        <v>8.289482802381853</v>
      </c>
      <c r="O25" s="141">
        <f t="shared" si="2"/>
        <v>21.490986281405448</v>
      </c>
      <c r="P25" s="143">
        <f t="shared" si="3"/>
        <v>4.9136273956996463</v>
      </c>
      <c r="Q25" s="183">
        <f>(mm!C25*Ca!C25+mm!D25*Ca!D25+mm!E25*Ca!E25+mm!F25*Ca!F25+mm!G25*Ca!G25+mm!H25*Ca!H25+mm!I25*Ca!I25+mm!J25*Ca!J25+mm!K25*Ca!K25+mm!L25*Ca!L25+mm!M25*Ca!M25+mm!N25*Ca!N25)/mm!O25</f>
        <v>7.4870864052913797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26.554437927663731</v>
      </c>
      <c r="D26" s="149">
        <v>6.8168374097455855</v>
      </c>
      <c r="E26" s="149">
        <v>2.8010248955559356</v>
      </c>
      <c r="F26" s="149">
        <v>2.4221510978786749</v>
      </c>
      <c r="G26" s="149">
        <v>2.3164849889544779</v>
      </c>
      <c r="H26" s="149">
        <v>4.1164476473081812</v>
      </c>
      <c r="I26" s="149">
        <v>3.684418282548477</v>
      </c>
      <c r="J26" s="149">
        <v>5.1322699386503068</v>
      </c>
      <c r="K26" s="149">
        <v>12.364292074799643</v>
      </c>
      <c r="L26" s="149">
        <v>8.294929971988795</v>
      </c>
      <c r="M26" s="149">
        <v>14.2489844683393</v>
      </c>
      <c r="N26" s="150">
        <v>35.3579418344519</v>
      </c>
      <c r="O26" s="94">
        <f t="shared" si="2"/>
        <v>35.3579418344519</v>
      </c>
      <c r="P26" s="150">
        <f t="shared" si="3"/>
        <v>2.3164849889544779</v>
      </c>
      <c r="Q26" s="175">
        <f>(mm!C26*Ca!C26+mm!D26*Ca!D26+mm!E26*Ca!E26+mm!F26*Ca!F26+mm!G26*Ca!G26+mm!H26*Ca!H26+mm!I26*Ca!I26+mm!J26*Ca!J26+mm!K26*Ca!K26+mm!L26*Ca!L26+mm!M26*Ca!M26+mm!N26*Ca!N26)/mm!O26</f>
        <v>9.5383732305300253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17.357775017467592</v>
      </c>
      <c r="D27" s="92">
        <v>5.1686913982878124</v>
      </c>
      <c r="E27" s="92">
        <v>0.31491583209034729</v>
      </c>
      <c r="F27" s="92">
        <v>0.68457016899338741</v>
      </c>
      <c r="G27" s="92">
        <v>0.23067484662576693</v>
      </c>
      <c r="H27" s="92">
        <v>6.2485345838218048E-2</v>
      </c>
      <c r="I27" s="92">
        <v>0.41106150079216486</v>
      </c>
      <c r="J27" s="92">
        <v>1.99</v>
      </c>
      <c r="K27" s="92">
        <v>12.758446186742695</v>
      </c>
      <c r="L27" s="92">
        <v>10.198850574712644</v>
      </c>
      <c r="M27" s="92">
        <v>10.260742581948112</v>
      </c>
      <c r="N27" s="93">
        <v>41.148007471980073</v>
      </c>
      <c r="O27" s="91">
        <f t="shared" si="2"/>
        <v>41.148007471980073</v>
      </c>
      <c r="P27" s="93">
        <f t="shared" si="3"/>
        <v>6.2485345838218048E-2</v>
      </c>
      <c r="Q27" s="176">
        <f>(mm!C27*Ca!C27+mm!D27*Ca!D27+mm!E27*Ca!E27+mm!F27*Ca!F27+mm!G27*Ca!G27+mm!H27*Ca!H27+mm!I27*Ca!I27+mm!J27*Ca!J27+mm!K27*Ca!K27+mm!L27*Ca!L27+mm!M27*Ca!M27+mm!N27*Ca!N27)/mm!O27</f>
        <v>7.9677242748777433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16.473720976064211</v>
      </c>
      <c r="D28" s="92">
        <v>2.6290836653386456</v>
      </c>
      <c r="E28" s="92">
        <v>0.22717086834733891</v>
      </c>
      <c r="F28" s="92">
        <v>0.20372054568003306</v>
      </c>
      <c r="G28" s="92">
        <v>0.11548913043478261</v>
      </c>
      <c r="H28" s="92">
        <v>1.7178947368421051E-2</v>
      </c>
      <c r="I28" s="92">
        <v>0.32161404364256979</v>
      </c>
      <c r="J28" s="92">
        <v>4.3290689281847712</v>
      </c>
      <c r="K28" s="92">
        <v>13.56804298642534</v>
      </c>
      <c r="L28" s="92">
        <v>6.8400443777328208</v>
      </c>
      <c r="M28" s="92">
        <v>10.210416355767794</v>
      </c>
      <c r="N28" s="93">
        <v>33.00599975952867</v>
      </c>
      <c r="O28" s="91">
        <f t="shared" si="2"/>
        <v>33.00599975952867</v>
      </c>
      <c r="P28" s="93">
        <f t="shared" si="3"/>
        <v>1.7178947368421051E-2</v>
      </c>
      <c r="Q28" s="176">
        <f>(mm!C28*Ca!C28+mm!D28*Ca!D28+mm!E28*Ca!E28+mm!F28*Ca!F28+mm!G28*Ca!G28+mm!H28*Ca!H28+mm!I28*Ca!I28+mm!J28*Ca!J28+mm!K28*Ca!K28+mm!L28*Ca!L28+mm!M28*Ca!M28+mm!N28*Ca!N28)/mm!O28</f>
        <v>7.4235605160404523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12.698430493273543</v>
      </c>
      <c r="D29" s="92">
        <v>11.957428762990277</v>
      </c>
      <c r="E29" s="92">
        <v>8.1396948356807535</v>
      </c>
      <c r="F29" s="92">
        <v>1.8863011235955054</v>
      </c>
      <c r="G29" s="92">
        <v>2.6784415584415586</v>
      </c>
      <c r="H29" s="92">
        <v>1.5038217213114755</v>
      </c>
      <c r="I29" s="92">
        <v>2.3198598516075846</v>
      </c>
      <c r="J29" s="92">
        <v>2.9952255976990836</v>
      </c>
      <c r="K29" s="92">
        <v>21.85215165876777</v>
      </c>
      <c r="L29" s="92">
        <v>14.142991452991453</v>
      </c>
      <c r="M29" s="92">
        <v>32.739455128205122</v>
      </c>
      <c r="N29" s="93">
        <v>53.060672782874619</v>
      </c>
      <c r="O29" s="91">
        <f t="shared" si="2"/>
        <v>53.060672782874619</v>
      </c>
      <c r="P29" s="93">
        <f t="shared" si="3"/>
        <v>1.5038217213114755</v>
      </c>
      <c r="Q29" s="176">
        <f>(mm!C29*Ca!C29+mm!D29*Ca!D29+mm!E29*Ca!E29+mm!F29*Ca!F29+mm!G29*Ca!G29+mm!H29*Ca!H29+mm!I29*Ca!I29+mm!J29*Ca!J29+mm!K29*Ca!K29+mm!L29*Ca!L29+mm!M29*Ca!M29+mm!N29*Ca!N29)/mm!O29</f>
        <v>12.508972058155383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9.4080826933303818</v>
      </c>
      <c r="D30" s="92">
        <v>9.1211369970764622</v>
      </c>
      <c r="E30" s="92">
        <v>3.4696738462512617</v>
      </c>
      <c r="F30" s="92">
        <v>4.2409671016094537</v>
      </c>
      <c r="G30" s="92">
        <v>2.6396992216883697</v>
      </c>
      <c r="H30" s="92">
        <v>1.5081182708600158</v>
      </c>
      <c r="I30" s="92">
        <v>3.1482990747061961</v>
      </c>
      <c r="J30" s="92">
        <v>2.3546792877127847</v>
      </c>
      <c r="K30" s="92">
        <v>9.5171424878916397</v>
      </c>
      <c r="L30" s="92">
        <v>3.1596080244125768</v>
      </c>
      <c r="M30" s="92">
        <v>6.5734943643951302</v>
      </c>
      <c r="N30" s="93">
        <v>11.085843175644465</v>
      </c>
      <c r="O30" s="91">
        <f t="shared" si="2"/>
        <v>11.085843175644465</v>
      </c>
      <c r="P30" s="93">
        <f t="shared" si="3"/>
        <v>1.5081182708600158</v>
      </c>
      <c r="Q30" s="176">
        <f>(mm!C30*Ca!C30+mm!D30*Ca!D30+mm!E30*Ca!E30+mm!F30*Ca!F30+mm!G30*Ca!G30+mm!H30*Ca!H30+mm!I30*Ca!I30+mm!J30*Ca!J30+mm!K30*Ca!K30+mm!L30*Ca!L30+mm!M30*Ca!M30+mm!N30*Ca!N30)/mm!O30</f>
        <v>4.904889013756053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9.9401785714285715</v>
      </c>
      <c r="D31" s="92">
        <v>3.3228291316526608</v>
      </c>
      <c r="E31" s="92">
        <v>4.3448663502373233</v>
      </c>
      <c r="F31" s="92">
        <v>25.80972785176607</v>
      </c>
      <c r="G31" s="92">
        <v>5.7365031063775831</v>
      </c>
      <c r="H31" s="92">
        <v>1.7144536423841059</v>
      </c>
      <c r="I31" s="92">
        <v>2.3873219373219374</v>
      </c>
      <c r="J31" s="92">
        <v>7.4602339181286554</v>
      </c>
      <c r="K31" s="92">
        <v>6.6975365344467637</v>
      </c>
      <c r="L31" s="92">
        <v>6.6975365344467637</v>
      </c>
      <c r="M31" s="92">
        <v>14.192820133234642</v>
      </c>
      <c r="N31" s="93">
        <v>9.8255621742367829</v>
      </c>
      <c r="O31" s="91">
        <f t="shared" si="2"/>
        <v>25.80972785176607</v>
      </c>
      <c r="P31" s="93">
        <f t="shared" si="3"/>
        <v>1.7144536423841059</v>
      </c>
      <c r="Q31" s="176">
        <f>(mm!C31*Ca!C31+mm!D31*Ca!D31+mm!E31*Ca!E31+mm!F31*Ca!F31+mm!G31*Ca!G31+mm!H31*Ca!H31+mm!I31*Ca!I31+mm!J31*Ca!J31+mm!K31*Ca!K31+mm!L31*Ca!L31+mm!M31*Ca!M31+mm!N31*Ca!N31)/mm!O31</f>
        <v>6.1299164204119441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11.726135500365229</v>
      </c>
      <c r="D32" s="92">
        <v>5.927873814041746</v>
      </c>
      <c r="E32" s="92">
        <v>2.6183655980271268</v>
      </c>
      <c r="F32" s="92">
        <v>13.775424242424243</v>
      </c>
      <c r="G32" s="92">
        <v>2.2429464818763325</v>
      </c>
      <c r="H32" s="92">
        <v>5.0584112903225806</v>
      </c>
      <c r="I32" s="92">
        <v>8.5667845468053478</v>
      </c>
      <c r="J32" s="92">
        <v>9.0122424242424248</v>
      </c>
      <c r="K32" s="92">
        <v>11.478720689655169</v>
      </c>
      <c r="L32" s="92">
        <v>11.633579218106997</v>
      </c>
      <c r="M32" s="92">
        <v>17.300600775193796</v>
      </c>
      <c r="N32" s="93">
        <v>12.400432148626816</v>
      </c>
      <c r="O32" s="91">
        <f t="shared" si="2"/>
        <v>17.300600775193796</v>
      </c>
      <c r="P32" s="93">
        <f t="shared" si="3"/>
        <v>2.2429464818763325</v>
      </c>
      <c r="Q32" s="176">
        <f>(mm!C32*Ca!C32+mm!D32*Ca!D32+mm!E32*Ca!E32+mm!F32*Ca!F32+mm!G32*Ca!G32+mm!H32*Ca!H32+mm!I32*Ca!I32+mm!J32*Ca!J32+mm!K32*Ca!K32+mm!L32*Ca!L32+mm!M32*Ca!M32+mm!N32*Ca!N32)/mm!O32</f>
        <v>6.3041180989884964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15.071176039483326</v>
      </c>
      <c r="D33" s="92">
        <v>4.2934312938369077</v>
      </c>
      <c r="E33" s="92">
        <v>2.5607316949366239</v>
      </c>
      <c r="F33" s="92">
        <v>6.088369036574738</v>
      </c>
      <c r="G33" s="92">
        <v>1.5621538281889369</v>
      </c>
      <c r="H33" s="92">
        <v>1.2529915341819104</v>
      </c>
      <c r="I33" s="92">
        <v>2.5681262956712061</v>
      </c>
      <c r="J33" s="92">
        <v>2.2539083324035158</v>
      </c>
      <c r="K33" s="92">
        <v>8.9114733208544035</v>
      </c>
      <c r="L33" s="92">
        <v>2.4781841556763982</v>
      </c>
      <c r="M33" s="92">
        <v>11.881382816695925</v>
      </c>
      <c r="N33" s="93">
        <v>5.9788872958308739</v>
      </c>
      <c r="O33" s="91">
        <f t="shared" si="2"/>
        <v>15.071176039483326</v>
      </c>
      <c r="P33" s="93">
        <f t="shared" si="3"/>
        <v>1.2529915341819104</v>
      </c>
      <c r="Q33" s="176">
        <f>(mm!C33*Ca!C33+mm!D33*Ca!D33+mm!E33*Ca!E33+mm!F33*Ca!F33+mm!G33*Ca!G33+mm!H33*Ca!H33+mm!I33*Ca!I33+mm!J33*Ca!J33+mm!K33*Ca!K33+mm!L33*Ca!L33+mm!M33*Ca!M33+mm!N33*Ca!N33)/mm!O33</f>
        <v>3.3510513709819345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9.827215816719324</v>
      </c>
      <c r="D34" s="92">
        <v>5.6702914388989907</v>
      </c>
      <c r="E34" s="92">
        <v>3.2331138089007627</v>
      </c>
      <c r="F34" s="92">
        <v>3.2620443759783342</v>
      </c>
      <c r="G34" s="92">
        <v>2.8807911719551282</v>
      </c>
      <c r="H34" s="92">
        <v>0.59217722746597201</v>
      </c>
      <c r="I34" s="92">
        <v>0.58437410892500707</v>
      </c>
      <c r="J34" s="92">
        <v>1.9238724623292276</v>
      </c>
      <c r="K34" s="92">
        <v>6.3722519068109289</v>
      </c>
      <c r="L34" s="92">
        <v>5.0782977224524677</v>
      </c>
      <c r="M34" s="92">
        <v>26.627424308292085</v>
      </c>
      <c r="N34" s="93">
        <v>15.807776426448525</v>
      </c>
      <c r="O34" s="91">
        <f t="shared" si="2"/>
        <v>26.627424308292085</v>
      </c>
      <c r="P34" s="93">
        <f t="shared" si="3"/>
        <v>0.58437410892500707</v>
      </c>
      <c r="Q34" s="176">
        <f>(mm!C34*Ca!C34+mm!D34*Ca!D34+mm!E34*Ca!E34+mm!F34*Ca!F34+mm!G34*Ca!G34+mm!H34*Ca!H34+mm!I34*Ca!I34+mm!J34*Ca!J34+mm!K34*Ca!K34+mm!L34*Ca!L34+mm!M34*Ca!M34+mm!N34*Ca!N34)/mm!O34</f>
        <v>4.8977034210996671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12.737810522191442</v>
      </c>
      <c r="D35" s="92">
        <v>3.2150782205185577</v>
      </c>
      <c r="E35" s="92">
        <v>2.5498615096825681</v>
      </c>
      <c r="F35" s="92">
        <v>1.2451900399956497</v>
      </c>
      <c r="G35" s="92">
        <v>2.4997742027645646</v>
      </c>
      <c r="H35" s="92">
        <v>0.84393984244116171</v>
      </c>
      <c r="I35" s="92">
        <v>0.99800399201596812</v>
      </c>
      <c r="J35" s="92">
        <v>2.6316347143612169</v>
      </c>
      <c r="K35" s="92"/>
      <c r="L35" s="92"/>
      <c r="M35" s="92"/>
      <c r="N35" s="93"/>
      <c r="O35" s="91">
        <f t="shared" si="2"/>
        <v>12.737810522191442</v>
      </c>
      <c r="P35" s="93">
        <f t="shared" si="3"/>
        <v>0.84393984244116171</v>
      </c>
      <c r="Q35" s="179">
        <f>(mm!C35*Ca!C35+mm!D35*Ca!D35+mm!E35*Ca!E35+mm!F35*Ca!F35+mm!G35*Ca!G35+mm!H35*Ca!H35+mm!I35*Ca!I35+mm!J35*Ca!J35+mm!K35*Ca!K35+mm!L35*Ca!L35+mm!M35*Ca!M35+mm!N35*Ca!N35)/mm!O35</f>
        <v>2.3759539094788575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18.983700254022015</v>
      </c>
      <c r="D36" s="92">
        <v>5.667654597885293</v>
      </c>
      <c r="E36" s="92">
        <v>5.1243974019725762</v>
      </c>
      <c r="F36" s="92">
        <v>7.2980451513596716</v>
      </c>
      <c r="G36" s="92">
        <v>9.351513124034998</v>
      </c>
      <c r="H36" s="92">
        <v>1.1284132182197082</v>
      </c>
      <c r="I36" s="92">
        <v>4.4068932822271538</v>
      </c>
      <c r="J36" s="92">
        <v>4.0447533092659445</v>
      </c>
      <c r="K36" s="92">
        <v>6.7521716738197419</v>
      </c>
      <c r="L36" s="92">
        <v>4.5690531177829099</v>
      </c>
      <c r="M36" s="92">
        <v>27.867121212121212</v>
      </c>
      <c r="N36" s="93">
        <v>11.950055037090213</v>
      </c>
      <c r="O36" s="91">
        <f t="shared" si="2"/>
        <v>27.867121212121212</v>
      </c>
      <c r="P36" s="93">
        <f t="shared" si="3"/>
        <v>1.1284132182197082</v>
      </c>
      <c r="Q36" s="176">
        <f>(mm!C36*Ca!C36+mm!D36*Ca!D36+mm!E36*Ca!E36+mm!F36*Ca!F36+mm!G36*Ca!G36+mm!H36*Ca!H36+mm!I36*Ca!I36+mm!J36*Ca!J36+mm!K36*Ca!K36+mm!L36*Ca!L36+mm!M36*Ca!M36+mm!N36*Ca!N36)/mm!O36</f>
        <v>7.1257430499041812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31.006584592500321</v>
      </c>
      <c r="D37" s="92">
        <v>6.2426928824863017</v>
      </c>
      <c r="E37" s="92">
        <v>1.1936428446039518</v>
      </c>
      <c r="F37" s="92">
        <v>4.5471063150743367</v>
      </c>
      <c r="G37" s="92">
        <v>5.5621515589510642</v>
      </c>
      <c r="H37" s="92">
        <v>1.5975843413395927</v>
      </c>
      <c r="I37" s="92">
        <v>1.6101423674977513</v>
      </c>
      <c r="J37" s="92">
        <v>3.7507567447687213</v>
      </c>
      <c r="K37" s="92">
        <v>8.6390421404382263</v>
      </c>
      <c r="L37" s="92">
        <v>14.613146588179575</v>
      </c>
      <c r="M37" s="92">
        <v>28.982035928143713</v>
      </c>
      <c r="N37" s="93">
        <v>25.34930139720559</v>
      </c>
      <c r="O37" s="91">
        <f t="shared" si="2"/>
        <v>31.006584592500321</v>
      </c>
      <c r="P37" s="93">
        <f t="shared" si="3"/>
        <v>1.1936428446039518</v>
      </c>
      <c r="Q37" s="176">
        <f>(mm!C37*Ca!C37+mm!D37*Ca!D37+mm!E37*Ca!E37+mm!F37*Ca!F37+mm!G37*Ca!G37+mm!H37*Ca!H37+mm!I37*Ca!I37+mm!J37*Ca!J37+mm!K37*Ca!K37+mm!L37*Ca!L37+mm!M37*Ca!M37+mm!N37*Ca!N37)/mm!O37</f>
        <v>8.1799905095988077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5.9501256281407038</v>
      </c>
      <c r="D38" s="92">
        <v>3.2381381381381384</v>
      </c>
      <c r="E38" s="92">
        <v>3.7481801179686367</v>
      </c>
      <c r="F38" s="92">
        <v>1.8514278857691384</v>
      </c>
      <c r="G38" s="92">
        <v>0.88236494761191997</v>
      </c>
      <c r="H38" s="92">
        <v>0.91551317543319999</v>
      </c>
      <c r="I38" s="92">
        <v>1.0342027267338472</v>
      </c>
      <c r="J38" s="92">
        <v>0.67428087986463625</v>
      </c>
      <c r="K38" s="92">
        <v>5.7436842105263155</v>
      </c>
      <c r="L38" s="92">
        <v>7.15971918876755</v>
      </c>
      <c r="M38" s="92">
        <v>7.8144376899696049</v>
      </c>
      <c r="N38" s="93">
        <v>12.459853832219375</v>
      </c>
      <c r="O38" s="91">
        <f t="shared" si="2"/>
        <v>12.459853832219375</v>
      </c>
      <c r="P38" s="93">
        <f t="shared" si="3"/>
        <v>0.67428087986463625</v>
      </c>
      <c r="Q38" s="176">
        <f>(mm!C38*Ca!C38+mm!D38*Ca!D38+mm!E38*Ca!E38+mm!F38*Ca!F38+mm!G38*Ca!G38+mm!H38*Ca!H38+mm!I38*Ca!I38+mm!J38*Ca!J38+mm!K38*Ca!K38+mm!L38*Ca!L38+mm!M38*Ca!M38+mm!N38*Ca!N38)/mm!O38</f>
        <v>3.2651240377354229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23.711208458152832</v>
      </c>
      <c r="D39" s="142">
        <v>7.572825775622281</v>
      </c>
      <c r="E39" s="142">
        <v>3.5047318893725738</v>
      </c>
      <c r="F39" s="142">
        <v>4.0572410121886131</v>
      </c>
      <c r="G39" s="142">
        <v>11.517254990086299</v>
      </c>
      <c r="H39" s="142">
        <v>3.5905033866065508</v>
      </c>
      <c r="I39" s="142">
        <v>2.9263226476147217</v>
      </c>
      <c r="J39" s="142">
        <v>3.8619258568710637</v>
      </c>
      <c r="K39" s="142">
        <v>13.434019101154338</v>
      </c>
      <c r="L39" s="142">
        <v>11.993293859268833</v>
      </c>
      <c r="M39" s="142">
        <v>38.909604122187503</v>
      </c>
      <c r="N39" s="143">
        <v>16.424278412644192</v>
      </c>
      <c r="O39" s="122">
        <f t="shared" si="2"/>
        <v>38.909604122187503</v>
      </c>
      <c r="P39" s="124">
        <f t="shared" si="3"/>
        <v>2.9263226476147217</v>
      </c>
      <c r="Q39" s="183">
        <f>(mm!C39*Ca!C39+mm!D39*Ca!D39+mm!E39*Ca!E39+mm!F39*Ca!F39+mm!G39*Ca!G39+mm!H39*Ca!H39+mm!I39*Ca!I39+mm!J39*Ca!J39+mm!K39*Ca!K39+mm!L39*Ca!L39+mm!M39*Ca!M39+mm!N39*Ca!N39)/mm!O39</f>
        <v>8.8088185909240533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26.697939018913118</v>
      </c>
      <c r="D41" s="134">
        <v>7.2358900144717788</v>
      </c>
      <c r="E41" s="134">
        <v>2.7446479365237786</v>
      </c>
      <c r="F41" s="134">
        <v>1.7465941414242228</v>
      </c>
      <c r="G41" s="134">
        <v>3.4931882828484455</v>
      </c>
      <c r="H41" s="134">
        <v>2.9941613852986673</v>
      </c>
      <c r="I41" s="134">
        <v>6.4873496681471128</v>
      </c>
      <c r="J41" s="134">
        <v>5.7388093218224467</v>
      </c>
      <c r="K41" s="134">
        <v>16.966914516692448</v>
      </c>
      <c r="L41" s="134">
        <v>15.719347272818002</v>
      </c>
      <c r="M41" s="134">
        <v>20.210589350766007</v>
      </c>
      <c r="N41" s="135">
        <v>39.672638355207347</v>
      </c>
      <c r="O41" s="133">
        <f t="shared" ref="O41:O56" si="4">MAX(C41:N41)</f>
        <v>39.672638355207347</v>
      </c>
      <c r="P41" s="135">
        <f t="shared" ref="P41:P56" si="5">MIN(C41:N41)</f>
        <v>1.7465941414242228</v>
      </c>
      <c r="Q41" s="182">
        <f>(mm!C41*Ca!C41+mm!D41*Ca!D41+mm!E41*Ca!E41+mm!F41*Ca!F41+mm!G41*Ca!G41+mm!H41*Ca!H41+mm!I41*Ca!I41+mm!J41*Ca!J41+mm!K41*Ca!K41+mm!L41*Ca!L41+mm!M41*Ca!M41+mm!N41*Ca!N41)/mm!O41</f>
        <v>11.77545971861146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75.226063807329396</v>
      </c>
      <c r="D42" s="92">
        <v>4.8061080244867647</v>
      </c>
      <c r="E42" s="92">
        <v>2.9749855430299941</v>
      </c>
      <c r="F42" s="92">
        <v>3.4787097545143104</v>
      </c>
      <c r="G42" s="92">
        <v>5.4777505572251162</v>
      </c>
      <c r="H42" s="92">
        <v>2.4349211919378613</v>
      </c>
      <c r="I42" s="92">
        <v>3.1789727682813811</v>
      </c>
      <c r="J42" s="101">
        <v>11.726546906187625</v>
      </c>
      <c r="K42" s="92">
        <v>11.523881371116037</v>
      </c>
      <c r="L42" s="92">
        <v>18.221565411622034</v>
      </c>
      <c r="M42" s="92">
        <v>30.248769218198781</v>
      </c>
      <c r="N42" s="93">
        <v>20.365454869135551</v>
      </c>
      <c r="O42" s="91">
        <f t="shared" si="4"/>
        <v>75.226063807329396</v>
      </c>
      <c r="P42" s="93">
        <f t="shared" si="5"/>
        <v>2.4349211919378613</v>
      </c>
      <c r="Q42" s="176">
        <f>(mm!C42*Ca!C42+mm!D42*Ca!D42+mm!E42*Ca!E42+mm!F42*Ca!F42+mm!G42*Ca!G42+mm!H42*Ca!H42+mm!I42*Ca!I42+mm!J42*Ca!J42+mm!K42*Ca!K42+mm!L42*Ca!L42+mm!M42*Ca!M42+mm!N42*Ca!N42)/mm!O42</f>
        <v>9.6409339498078701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9.9991629955947126</v>
      </c>
      <c r="D43" s="92">
        <v>3.4290476190476191</v>
      </c>
      <c r="E43" s="92">
        <v>0.67072305593451564</v>
      </c>
      <c r="F43" s="92">
        <v>1.3847368421052633</v>
      </c>
      <c r="G43" s="92">
        <v>2.2236559139784946</v>
      </c>
      <c r="H43" s="92">
        <v>1.2946715328467153</v>
      </c>
      <c r="I43" s="92">
        <v>1.1844978165938864</v>
      </c>
      <c r="J43" s="92">
        <v>2.2671428571428569</v>
      </c>
      <c r="K43" s="92">
        <v>2.1250837988826814</v>
      </c>
      <c r="L43" s="92">
        <v>6.4968292682926831</v>
      </c>
      <c r="M43" s="92">
        <v>3.9161363636363635</v>
      </c>
      <c r="N43" s="93">
        <v>8.4535039370078735</v>
      </c>
      <c r="O43" s="91">
        <f t="shared" si="4"/>
        <v>9.9991629955947126</v>
      </c>
      <c r="P43" s="93">
        <f t="shared" si="5"/>
        <v>0.67072305593451564</v>
      </c>
      <c r="Q43" s="176">
        <f>(mm!C43*Ca!C43+mm!D43*Ca!D43+mm!E43*Ca!E43+mm!F43*Ca!F43+mm!G43*Ca!G43+mm!H43*Ca!H43+mm!I43*Ca!I43+mm!J43*Ca!J43+mm!K43*Ca!K43+mm!L43*Ca!L43+mm!M43*Ca!M43+mm!N43*Ca!N43)/mm!O43</f>
        <v>3.038569933728636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16.217564870259483</v>
      </c>
      <c r="D44" s="92">
        <v>4.9900199600798416</v>
      </c>
      <c r="E44" s="92">
        <v>4.2415169660678647</v>
      </c>
      <c r="F44" s="92">
        <v>1.9960079840319365</v>
      </c>
      <c r="G44" s="92">
        <v>1.9960079840319365</v>
      </c>
      <c r="H44" s="92">
        <v>0</v>
      </c>
      <c r="I44" s="92">
        <v>2.2455089820359282</v>
      </c>
      <c r="J44" s="92">
        <v>2.7445109780439121</v>
      </c>
      <c r="K44" s="92">
        <v>2.9939185649666595</v>
      </c>
      <c r="L44" s="92">
        <v>12.974051896207586</v>
      </c>
      <c r="M44" s="92">
        <v>25.672720158462635</v>
      </c>
      <c r="N44" s="93">
        <v>12.400675887578736</v>
      </c>
      <c r="O44" s="91">
        <f t="shared" si="4"/>
        <v>25.672720158462635</v>
      </c>
      <c r="P44" s="93">
        <f t="shared" si="5"/>
        <v>0</v>
      </c>
      <c r="Q44" s="176">
        <f>(mm!C44*Ca!C44+mm!D44*Ca!D44+mm!E44*Ca!E44+mm!F44*Ca!F44+mm!G44*Ca!G44+mm!H44*Ca!H44+mm!I44*Ca!I44+mm!J44*Ca!J44+mm!K44*Ca!K44+mm!L44*Ca!L44+mm!M44*Ca!M44+mm!N44*Ca!N44)/mm!O44</f>
        <v>5.6185426357435144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8.14</v>
      </c>
      <c r="D45" s="92">
        <v>3.33</v>
      </c>
      <c r="E45" s="92">
        <v>0.66</v>
      </c>
      <c r="F45" s="92">
        <v>0.43</v>
      </c>
      <c r="G45" s="92">
        <v>1.18</v>
      </c>
      <c r="H45" s="184">
        <v>0.45</v>
      </c>
      <c r="I45" s="184">
        <v>0</v>
      </c>
      <c r="J45" s="92">
        <v>1</v>
      </c>
      <c r="K45" s="92">
        <v>3.2</v>
      </c>
      <c r="L45" s="92">
        <v>2.94</v>
      </c>
      <c r="M45" s="92">
        <v>4.0999999999999996</v>
      </c>
      <c r="N45" s="93">
        <v>9.93</v>
      </c>
      <c r="O45" s="91">
        <f t="shared" si="4"/>
        <v>9.93</v>
      </c>
      <c r="P45" s="93">
        <f t="shared" si="5"/>
        <v>0</v>
      </c>
      <c r="Q45" s="186">
        <f>(mm!C45*Ca!C45+mm!D45*Ca!D45+mm!E45*Ca!E45+mm!F45*Ca!F45+mm!G45*Ca!G45+mm!H45*Ca!H45+mm!I45*Ca!I45+mm!J45*Ca!J45+mm!K45*Ca!K45+mm!L45*Ca!L45+mm!M45*Ca!M45+mm!N45*Ca!N45)/mm!O45</f>
        <v>2.7115995605018788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9.4445247048488419</v>
      </c>
      <c r="D46" s="142">
        <v>2.4323936593357272</v>
      </c>
      <c r="E46" s="142">
        <v>2.5297769439340301</v>
      </c>
      <c r="F46" s="142">
        <v>2.788737151726226</v>
      </c>
      <c r="G46" s="142">
        <v>3.8187282986397362</v>
      </c>
      <c r="H46" s="142">
        <v>5.4745929730392167</v>
      </c>
      <c r="I46" s="142">
        <v>3.1471066438669855</v>
      </c>
      <c r="J46" s="142">
        <v>4.4465662786195272</v>
      </c>
      <c r="K46" s="142">
        <v>7.5943693713235296</v>
      </c>
      <c r="L46" s="142">
        <v>10.708555085820896</v>
      </c>
      <c r="M46" s="142">
        <v>29.39123229104478</v>
      </c>
      <c r="N46" s="143">
        <v>7.5878599392744475</v>
      </c>
      <c r="O46" s="141">
        <f t="shared" si="4"/>
        <v>29.39123229104478</v>
      </c>
      <c r="P46" s="143">
        <f t="shared" si="5"/>
        <v>2.4323936593357272</v>
      </c>
      <c r="Q46" s="183">
        <f>(mm!C46*Ca!C46+mm!D46*Ca!D46+mm!E46*Ca!E46+mm!F46*Ca!F46+mm!G46*Ca!G46+mm!H46*Ca!H46+mm!I46*Ca!I46+mm!J46*Ca!J46+mm!K46*Ca!K46+mm!L46*Ca!L46+mm!M46*Ca!M46+mm!N46*Ca!N46)/mm!O46</f>
        <v>4.8809815848074427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5.91</v>
      </c>
      <c r="D47" s="149">
        <v>1.74</v>
      </c>
      <c r="E47" s="149">
        <v>0.44</v>
      </c>
      <c r="F47" s="149">
        <v>0.59</v>
      </c>
      <c r="G47" s="149">
        <v>4.75</v>
      </c>
      <c r="H47" s="149">
        <v>2.2599999999999998</v>
      </c>
      <c r="I47" s="149">
        <v>2.4</v>
      </c>
      <c r="J47" s="149">
        <v>4.13</v>
      </c>
      <c r="K47" s="149">
        <v>4.6900000000000004</v>
      </c>
      <c r="L47" s="149">
        <v>10.25</v>
      </c>
      <c r="M47" s="149">
        <v>8.6</v>
      </c>
      <c r="N47" s="150">
        <v>9</v>
      </c>
      <c r="O47" s="94">
        <f t="shared" si="4"/>
        <v>10.25</v>
      </c>
      <c r="P47" s="150">
        <f t="shared" si="5"/>
        <v>0.44</v>
      </c>
      <c r="Q47" s="175">
        <f>(mm!C47*Ca!C47+mm!D47*Ca!D47+mm!E47*Ca!E47+mm!F47*Ca!F47+mm!G47*Ca!G47+mm!H47*Ca!H47+mm!I47*Ca!I47+mm!J47*Ca!J47+mm!K47*Ca!K47+mm!L47*Ca!L47+mm!M47*Ca!M47+mm!N47*Ca!N47)/mm!O47</f>
        <v>2.9420350609756096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7.491129826678856</v>
      </c>
      <c r="D48" s="92">
        <v>3.4222592611441911</v>
      </c>
      <c r="E48" s="92">
        <v>1.9970531894015719</v>
      </c>
      <c r="F48" s="92">
        <v>1.1032408748994942</v>
      </c>
      <c r="G48" s="92">
        <v>2.8505978902433027</v>
      </c>
      <c r="H48" s="92">
        <v>1.5863012614303531</v>
      </c>
      <c r="I48" s="92">
        <v>2.4439923689948979</v>
      </c>
      <c r="J48" s="92">
        <v>6.6539693730580067</v>
      </c>
      <c r="K48" s="92">
        <v>4.2060221915428162</v>
      </c>
      <c r="L48" s="92">
        <v>10.337214151904274</v>
      </c>
      <c r="M48" s="92">
        <v>19.927051982113685</v>
      </c>
      <c r="N48" s="93">
        <v>5.9098650753030091</v>
      </c>
      <c r="O48" s="91">
        <f t="shared" si="4"/>
        <v>19.927051982113685</v>
      </c>
      <c r="P48" s="93">
        <f t="shared" si="5"/>
        <v>1.1032408748994942</v>
      </c>
      <c r="Q48" s="182">
        <f>(mm!C48*Ca!C48+mm!D48*Ca!D48+mm!E48*Ca!E48+mm!F48*Ca!F48+mm!G48*Ca!G48+mm!H48*Ca!H48+mm!I48*Ca!I48+mm!J48*Ca!J48+mm!K48*Ca!K48+mm!L48*Ca!L48+mm!M48*Ca!M48+mm!N48*Ca!N48)/mm!O48</f>
        <v>4.2893538703784859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11.219635839815615</v>
      </c>
      <c r="D49" s="92">
        <v>4.0894605009633915</v>
      </c>
      <c r="E49" s="92">
        <v>2.2456864829019469</v>
      </c>
      <c r="F49" s="92">
        <v>1.6843611402843757</v>
      </c>
      <c r="G49" s="92">
        <v>1.7091681054376997</v>
      </c>
      <c r="H49" s="92">
        <v>0.53683341850297583</v>
      </c>
      <c r="I49" s="101">
        <v>0.97499999999999998</v>
      </c>
      <c r="J49" s="92"/>
      <c r="K49" s="101">
        <v>6.0431551628496711</v>
      </c>
      <c r="L49" s="92">
        <v>12.896683808872272</v>
      </c>
      <c r="M49" s="92">
        <v>30.939400294218913</v>
      </c>
      <c r="N49" s="93">
        <v>7.5105267407311729</v>
      </c>
      <c r="O49" s="91">
        <f t="shared" si="4"/>
        <v>30.939400294218913</v>
      </c>
      <c r="P49" s="93">
        <f t="shared" si="5"/>
        <v>0.53683341850297583</v>
      </c>
      <c r="Q49" s="176">
        <f>(mm!C49*Ca!C49+mm!D49*Ca!D49+mm!E49*Ca!E49+mm!F49*Ca!F49+mm!G49*Ca!G49+mm!H49*Ca!H49+mm!I49*Ca!I49+mm!J49*Ca!J49+mm!K49*Ca!K49+mm!L49*Ca!L49+mm!M49*Ca!M49+mm!N49*Ca!N49)/mm!O49</f>
        <v>3.8402675646023448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5.3794500419815279</v>
      </c>
      <c r="D50" s="92">
        <v>8.2134185303514382</v>
      </c>
      <c r="E50" s="92">
        <v>3.2</v>
      </c>
      <c r="F50" s="92">
        <v>2.1</v>
      </c>
      <c r="G50" s="92">
        <v>1.3251893365646774</v>
      </c>
      <c r="H50" s="92">
        <v>1.5499835634451016</v>
      </c>
      <c r="I50" s="92">
        <v>1.3412075681691706</v>
      </c>
      <c r="J50" s="92">
        <v>3.8326565143824025</v>
      </c>
      <c r="K50" s="92">
        <v>5.2246372519988151</v>
      </c>
      <c r="L50" s="92">
        <v>13.664573804573802</v>
      </c>
      <c r="M50" s="92">
        <v>13.38377042949449</v>
      </c>
      <c r="N50" s="93">
        <v>24.654445462878094</v>
      </c>
      <c r="O50" s="91">
        <f t="shared" si="4"/>
        <v>24.654445462878094</v>
      </c>
      <c r="P50" s="93">
        <f t="shared" si="5"/>
        <v>1.3251893365646774</v>
      </c>
      <c r="Q50" s="176">
        <f>(mm!C50*Ca!C50+mm!D50*Ca!D50+mm!E50*Ca!E50+mm!F50*Ca!F50+mm!G50*Ca!G50+mm!H50*Ca!H50+mm!I50*Ca!I50+mm!J50*Ca!J50+mm!K50*Ca!K50+mm!L50*Ca!L50+mm!M50*Ca!M50+mm!N50*Ca!N50)/mm!O50</f>
        <v>4.5275241543696216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5.7</v>
      </c>
      <c r="D51" s="92">
        <v>6.3</v>
      </c>
      <c r="E51" s="92">
        <v>1.8</v>
      </c>
      <c r="F51" s="92">
        <v>0.9</v>
      </c>
      <c r="G51" s="92">
        <v>1.8</v>
      </c>
      <c r="H51" s="92">
        <v>0.4</v>
      </c>
      <c r="I51" s="92">
        <v>1.3</v>
      </c>
      <c r="J51" s="92">
        <v>1.1000000000000001</v>
      </c>
      <c r="K51" s="92">
        <v>2.4</v>
      </c>
      <c r="L51" s="92">
        <v>7</v>
      </c>
      <c r="M51" s="92">
        <v>12.4</v>
      </c>
      <c r="N51" s="93">
        <v>6.4</v>
      </c>
      <c r="O51" s="91">
        <f t="shared" si="4"/>
        <v>12.4</v>
      </c>
      <c r="P51" s="93">
        <f t="shared" si="5"/>
        <v>0.4</v>
      </c>
      <c r="Q51" s="176">
        <f>(mm!C51*Ca!C51+mm!D51*Ca!D51+mm!E51*Ca!E51+mm!F51*Ca!F51+mm!G51*Ca!G51+mm!H51*Ca!H51+mm!I51*Ca!I51+mm!J51*Ca!J51+mm!K51*Ca!K51+mm!L51*Ca!L51+mm!M51*Ca!M51+mm!N51*Ca!N51)/mm!O51</f>
        <v>2.7490887326555731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13.7</v>
      </c>
      <c r="D52" s="92">
        <v>5.4</v>
      </c>
      <c r="E52" s="92">
        <v>1.7</v>
      </c>
      <c r="F52" s="92">
        <v>1.3</v>
      </c>
      <c r="G52" s="92">
        <v>3.1</v>
      </c>
      <c r="H52" s="92">
        <v>1.3</v>
      </c>
      <c r="I52" s="92">
        <v>2.2999999999999998</v>
      </c>
      <c r="J52" s="92">
        <v>1.3</v>
      </c>
      <c r="K52" s="92">
        <v>5.6</v>
      </c>
      <c r="L52" s="92">
        <v>10.4</v>
      </c>
      <c r="M52" s="92">
        <v>8.4</v>
      </c>
      <c r="N52" s="93">
        <v>7.7</v>
      </c>
      <c r="O52" s="91">
        <f t="shared" si="4"/>
        <v>13.7</v>
      </c>
      <c r="P52" s="93">
        <f t="shared" si="5"/>
        <v>1.3</v>
      </c>
      <c r="Q52" s="176">
        <f>(mm!C52*Ca!C52+mm!D52*Ca!D52+mm!E52*Ca!E52+mm!F52*Ca!F52+mm!G52*Ca!G52+mm!H52*Ca!H52+mm!I52*Ca!I52+mm!J52*Ca!J52+mm!K52*Ca!K52+mm!L52*Ca!L52+mm!M52*Ca!M52+mm!N52*Ca!N52)/mm!O52</f>
        <v>3.6370094896127214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5.1811072805024372</v>
      </c>
      <c r="D53" s="92">
        <v>2.682253001544225</v>
      </c>
      <c r="E53" s="92">
        <v>0.69812436478844575</v>
      </c>
      <c r="F53" s="92">
        <v>1.6966259046087295</v>
      </c>
      <c r="G53" s="92">
        <v>1.5561760942226515</v>
      </c>
      <c r="H53" s="155">
        <v>1.607483715921268</v>
      </c>
      <c r="I53" s="92">
        <v>1.9252309579996429</v>
      </c>
      <c r="J53" s="92">
        <v>7.4122779718723786</v>
      </c>
      <c r="K53" s="92">
        <v>2.7579024721888645</v>
      </c>
      <c r="L53" s="92">
        <v>7.1561679637541493</v>
      </c>
      <c r="M53" s="92">
        <v>2.8017333091999737</v>
      </c>
      <c r="N53" s="93">
        <v>13.198788878988429</v>
      </c>
      <c r="O53" s="91">
        <f t="shared" si="4"/>
        <v>13.198788878988429</v>
      </c>
      <c r="P53" s="93">
        <f t="shared" si="5"/>
        <v>0.69812436478844575</v>
      </c>
      <c r="Q53" s="176">
        <f>(mm!C53*Ca!C53+mm!D53*Ca!D53+mm!E53*Ca!E53+mm!F53*Ca!F53+mm!G53*Ca!G53+mm!H53*Ca!H53+mm!I53*Ca!I53+mm!J53*Ca!J53+mm!K53*Ca!K53+mm!L53*Ca!L53+mm!M53*Ca!M53+mm!N53*Ca!N53)/mm!O53</f>
        <v>2.7278811963589651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8.1999999999999993</v>
      </c>
      <c r="D54" s="92">
        <v>4.5</v>
      </c>
      <c r="E54" s="92">
        <v>0.4</v>
      </c>
      <c r="F54" s="92">
        <v>1</v>
      </c>
      <c r="G54" s="92">
        <v>4.5999999999999996</v>
      </c>
      <c r="H54" s="92">
        <v>1.2</v>
      </c>
      <c r="I54" s="92">
        <v>1</v>
      </c>
      <c r="J54" s="92">
        <v>1</v>
      </c>
      <c r="K54" s="92">
        <v>2.2000000000000002</v>
      </c>
      <c r="L54" s="92">
        <v>3.5</v>
      </c>
      <c r="M54" s="92">
        <v>4.7</v>
      </c>
      <c r="N54" s="93">
        <v>7.1</v>
      </c>
      <c r="O54" s="91">
        <f t="shared" si="4"/>
        <v>8.1999999999999993</v>
      </c>
      <c r="P54" s="93">
        <f t="shared" si="5"/>
        <v>0.4</v>
      </c>
      <c r="Q54" s="176">
        <f>(mm!C54*Ca!C54+mm!D54*Ca!D54+mm!E54*Ca!E54+mm!F54*Ca!F54+mm!G54*Ca!G54+mm!H54*Ca!H54+mm!I54*Ca!I54+mm!J54*Ca!J54+mm!K54*Ca!K54+mm!L54*Ca!L54+mm!M54*Ca!M54+mm!N54*Ca!N54)/mm!O54</f>
        <v>2.9048648570768201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5.3220382152361951</v>
      </c>
      <c r="D55" s="92">
        <v>6.7396653234411685</v>
      </c>
      <c r="E55" s="92">
        <v>1.7459925509805134</v>
      </c>
      <c r="F55" s="92">
        <v>2.1254958437555271</v>
      </c>
      <c r="G55" s="92">
        <v>6.1988092779957329</v>
      </c>
      <c r="H55" s="92">
        <v>1.6756032171581769</v>
      </c>
      <c r="I55" s="92">
        <v>2.6235232551139029</v>
      </c>
      <c r="J55" s="92">
        <v>3.2120225568280918</v>
      </c>
      <c r="K55" s="92">
        <v>6.7055431620419279</v>
      </c>
      <c r="L55" s="92">
        <v>10.026557055380765</v>
      </c>
      <c r="M55" s="92">
        <v>14.59402623324779</v>
      </c>
      <c r="N55" s="93">
        <v>7.984031936127745</v>
      </c>
      <c r="O55" s="91">
        <f t="shared" si="4"/>
        <v>14.59402623324779</v>
      </c>
      <c r="P55" s="93">
        <f t="shared" si="5"/>
        <v>1.6756032171581769</v>
      </c>
      <c r="Q55" s="176">
        <f>(mm!C55*Ca!C55+mm!D55*Ca!D55+mm!E55*Ca!E55+mm!F55*Ca!F55+mm!G55*Ca!G55+mm!H55*Ca!H55+mm!I55*Ca!I55+mm!J55*Ca!J55+mm!K55*Ca!K55+mm!L55*Ca!L55+mm!M55*Ca!M55+mm!N55*Ca!N55)/mm!O55</f>
        <v>4.1307310751631068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5.0999999999999996</v>
      </c>
      <c r="D56" s="123">
        <v>2.2999999999999998</v>
      </c>
      <c r="E56" s="123">
        <v>1.2</v>
      </c>
      <c r="F56" s="123">
        <v>8.5</v>
      </c>
      <c r="G56" s="123">
        <v>2.6</v>
      </c>
      <c r="H56" s="123">
        <v>3.5</v>
      </c>
      <c r="I56" s="123">
        <v>9.3000000000000007</v>
      </c>
      <c r="J56" s="123">
        <v>73.900000000000006</v>
      </c>
      <c r="K56" s="123">
        <v>5.4</v>
      </c>
      <c r="L56" s="123">
        <v>12.7</v>
      </c>
      <c r="M56" s="123">
        <v>9.1999999999999993</v>
      </c>
      <c r="N56" s="124">
        <v>10.4</v>
      </c>
      <c r="O56" s="122">
        <f t="shared" si="4"/>
        <v>73.900000000000006</v>
      </c>
      <c r="P56" s="124">
        <f t="shared" si="5"/>
        <v>1.2</v>
      </c>
      <c r="Q56" s="181">
        <f>(mm!C56*Ca!C56+mm!D56*Ca!D56+mm!E56*Ca!E56+mm!F56*Ca!F56+mm!G56*Ca!G56+mm!H56*Ca!H56+mm!I56*Ca!I56+mm!J56*Ca!J56+mm!K56*Ca!K56+mm!L56*Ca!L56+mm!M56*Ca!M56+mm!N56*Ca!N56)/mm!O56</f>
        <v>4.439745725531397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37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94"/>
      <c r="B2" s="22"/>
      <c r="C2" s="195" t="s">
        <v>242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 t="s">
        <v>184</v>
      </c>
      <c r="T2" s="22">
        <f>COUNT(C5:N56)</f>
        <v>571</v>
      </c>
      <c r="U2" s="22"/>
      <c r="V2" s="22"/>
      <c r="W2" s="22"/>
      <c r="X2" s="22"/>
      <c r="Y2" s="22"/>
      <c r="Z2" s="22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442.60183017379268</v>
      </c>
      <c r="D5" s="92">
        <v>169.38883732335859</v>
      </c>
      <c r="E5" s="92">
        <v>284.93153926739205</v>
      </c>
      <c r="F5" s="92">
        <v>126.31459942563612</v>
      </c>
      <c r="G5" s="92">
        <v>101.56362579747933</v>
      </c>
      <c r="H5" s="92">
        <v>115.68918675348398</v>
      </c>
      <c r="I5" s="92">
        <v>179.42210702584299</v>
      </c>
      <c r="J5" s="92">
        <v>458.34577506889406</v>
      </c>
      <c r="K5" s="92">
        <v>531.24809380349063</v>
      </c>
      <c r="L5" s="92">
        <v>391.36644225633131</v>
      </c>
      <c r="M5" s="92">
        <v>446.4046290017792</v>
      </c>
      <c r="N5" s="93">
        <v>528.24519127853557</v>
      </c>
      <c r="O5" s="94">
        <f t="shared" ref="O5:O16" si="0">MAX(C5:N5)</f>
        <v>531.24809380349063</v>
      </c>
      <c r="P5" s="150">
        <f t="shared" ref="P5:P16" si="1">MIN(C5:N5)</f>
        <v>101.56362579747933</v>
      </c>
      <c r="Q5" s="175">
        <f t="shared" ref="Q5:Q16" si="2">AVERAGE(C5:N5)</f>
        <v>314.62682143133463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207.01165430531628</v>
      </c>
      <c r="D6" s="92">
        <v>109.66120935618082</v>
      </c>
      <c r="E6" s="92">
        <v>100.72504808316485</v>
      </c>
      <c r="F6" s="92">
        <v>42.604913099223296</v>
      </c>
      <c r="G6" s="92">
        <v>54.806593636342271</v>
      </c>
      <c r="H6" s="92">
        <v>65.640490408420433</v>
      </c>
      <c r="I6" s="92">
        <v>417.06359994604873</v>
      </c>
      <c r="J6" s="101">
        <v>145.80548228792213</v>
      </c>
      <c r="K6" s="92">
        <v>581.02327957845409</v>
      </c>
      <c r="L6" s="92">
        <v>395.02074179298518</v>
      </c>
      <c r="M6" s="92">
        <v>363.40939807322616</v>
      </c>
      <c r="N6" s="93">
        <v>592.4626329524948</v>
      </c>
      <c r="O6" s="91">
        <f t="shared" si="0"/>
        <v>592.4626329524948</v>
      </c>
      <c r="P6" s="93">
        <f t="shared" si="1"/>
        <v>42.604913099223296</v>
      </c>
      <c r="Q6" s="176">
        <f t="shared" si="2"/>
        <v>256.26958695998161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450.65220924674242</v>
      </c>
      <c r="D7" s="92">
        <v>173.86352494487858</v>
      </c>
      <c r="E7" s="92">
        <v>315.65099220775738</v>
      </c>
      <c r="F7" s="92">
        <v>116.76905235440657</v>
      </c>
      <c r="G7" s="92">
        <v>85.71765264321445</v>
      </c>
      <c r="H7" s="92">
        <v>87.207570875265546</v>
      </c>
      <c r="I7" s="92">
        <v>176.30363869510592</v>
      </c>
      <c r="J7" s="92">
        <v>416.11117233637373</v>
      </c>
      <c r="K7" s="92">
        <v>515.40949203207435</v>
      </c>
      <c r="L7" s="92">
        <v>323.1052206256827</v>
      </c>
      <c r="M7" s="92">
        <v>449.69139422389532</v>
      </c>
      <c r="N7" s="93">
        <v>724.80890584139172</v>
      </c>
      <c r="O7" s="91">
        <f t="shared" si="0"/>
        <v>724.80890584139172</v>
      </c>
      <c r="P7" s="93">
        <f t="shared" si="1"/>
        <v>85.71765264321445</v>
      </c>
      <c r="Q7" s="176">
        <f t="shared" si="2"/>
        <v>319.6075688355657</v>
      </c>
      <c r="R7" s="22"/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426.03867103282369</v>
      </c>
      <c r="D8" s="92">
        <v>143.71036677042341</v>
      </c>
      <c r="E8" s="92">
        <v>41.422043839178087</v>
      </c>
      <c r="F8" s="92">
        <v>56.944472544181515</v>
      </c>
      <c r="G8" s="92">
        <v>131.43486284563465</v>
      </c>
      <c r="H8" s="101">
        <v>39.999734852119765</v>
      </c>
      <c r="I8" s="92">
        <v>106.19836644742364</v>
      </c>
      <c r="J8" s="92">
        <v>270.48766457346812</v>
      </c>
      <c r="K8" s="92">
        <v>214.33043742367943</v>
      </c>
      <c r="L8" s="92">
        <v>194.06825391177171</v>
      </c>
      <c r="M8" s="92">
        <v>438.10121647150015</v>
      </c>
      <c r="N8" s="93">
        <v>205.42961939741701</v>
      </c>
      <c r="O8" s="91">
        <f t="shared" si="0"/>
        <v>438.10121647150015</v>
      </c>
      <c r="P8" s="93">
        <f t="shared" si="1"/>
        <v>39.999734852119765</v>
      </c>
      <c r="Q8" s="176">
        <f t="shared" si="2"/>
        <v>189.01380917580175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263.77368504525316</v>
      </c>
      <c r="F9" s="92"/>
      <c r="G9" s="92">
        <v>71.082436524617464</v>
      </c>
      <c r="H9" s="92"/>
      <c r="I9" s="92"/>
      <c r="J9" s="92">
        <v>547.29296130854038</v>
      </c>
      <c r="K9" s="92"/>
      <c r="L9" s="92"/>
      <c r="M9" s="92">
        <v>1218.7778819368448</v>
      </c>
      <c r="N9" s="93"/>
      <c r="O9" s="91">
        <f t="shared" si="0"/>
        <v>1218.7778819368448</v>
      </c>
      <c r="P9" s="93">
        <f t="shared" si="1"/>
        <v>71.082436524617464</v>
      </c>
      <c r="Q9" s="179">
        <f t="shared" si="2"/>
        <v>525.23174120381395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557.03561248436199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557.03561248436199</v>
      </c>
      <c r="P10" s="93">
        <f t="shared" si="1"/>
        <v>557.03561248436199</v>
      </c>
      <c r="Q10" s="179">
        <f t="shared" si="2"/>
        <v>557.03561248436199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1132.925673855641</v>
      </c>
      <c r="D11" s="92">
        <v>138.00395782768868</v>
      </c>
      <c r="E11" s="92">
        <v>142.87368504525318</v>
      </c>
      <c r="F11" s="92">
        <v>316.75595860743579</v>
      </c>
      <c r="G11" s="92">
        <v>362.28436553555878</v>
      </c>
      <c r="H11" s="92">
        <v>428.18133892335749</v>
      </c>
      <c r="I11" s="92">
        <v>296.84893192461112</v>
      </c>
      <c r="J11" s="92">
        <v>94.242288153199226</v>
      </c>
      <c r="K11" s="92">
        <v>588.62537544622751</v>
      </c>
      <c r="L11" s="92">
        <v>330.84328234724279</v>
      </c>
      <c r="M11" s="180"/>
      <c r="N11" s="93">
        <v>224.78256738556405</v>
      </c>
      <c r="O11" s="91">
        <f t="shared" si="0"/>
        <v>1132.925673855641</v>
      </c>
      <c r="P11" s="93">
        <f t="shared" si="1"/>
        <v>94.242288153199226</v>
      </c>
      <c r="Q11" s="176">
        <f t="shared" si="2"/>
        <v>368.7606750047072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671.50791417309381</v>
      </c>
      <c r="D12" s="92">
        <v>236.7701372998373</v>
      </c>
      <c r="E12" s="92">
        <v>97.760906102350077</v>
      </c>
      <c r="F12" s="92">
        <v>133.15878342191027</v>
      </c>
      <c r="G12" s="92">
        <v>144.52111052586633</v>
      </c>
      <c r="H12" s="92">
        <v>175.67972837662415</v>
      </c>
      <c r="I12" s="92">
        <v>291.91931130435751</v>
      </c>
      <c r="J12" s="92">
        <v>504.37033357800942</v>
      </c>
      <c r="K12" s="92">
        <v>1000.5208373614956</v>
      </c>
      <c r="L12" s="92">
        <v>1022.1457477062769</v>
      </c>
      <c r="M12" s="92">
        <v>897.7432960550982</v>
      </c>
      <c r="N12" s="93">
        <v>508.5735961773255</v>
      </c>
      <c r="O12" s="141">
        <f t="shared" si="0"/>
        <v>1022.1457477062769</v>
      </c>
      <c r="P12" s="143">
        <f t="shared" si="1"/>
        <v>97.760906102350077</v>
      </c>
      <c r="Q12" s="176">
        <f t="shared" si="2"/>
        <v>473.72264184018701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680.35343362353058</v>
      </c>
      <c r="D13" s="123">
        <v>345.32083495110646</v>
      </c>
      <c r="E13" s="123">
        <v>94.091916761942926</v>
      </c>
      <c r="F13" s="123">
        <v>159.5257860524685</v>
      </c>
      <c r="G13" s="123">
        <v>129.91447876348155</v>
      </c>
      <c r="H13" s="123">
        <v>152.207302099141</v>
      </c>
      <c r="I13" s="123">
        <v>320.32390522277547</v>
      </c>
      <c r="J13" s="123">
        <v>524.57066412479878</v>
      </c>
      <c r="K13" s="123">
        <v>1229.3032746571366</v>
      </c>
      <c r="L13" s="123">
        <v>1169.6958329593326</v>
      </c>
      <c r="M13" s="123">
        <v>757.56882918123324</v>
      </c>
      <c r="N13" s="124">
        <v>551.18979401744684</v>
      </c>
      <c r="O13" s="122">
        <f t="shared" si="0"/>
        <v>1229.3032746571366</v>
      </c>
      <c r="P13" s="124">
        <f t="shared" si="1"/>
        <v>94.091916761942926</v>
      </c>
      <c r="Q13" s="181">
        <f t="shared" si="2"/>
        <v>509.50550436786619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646.88638554505997</v>
      </c>
      <c r="D14" s="134">
        <v>174.42080192422333</v>
      </c>
      <c r="E14" s="134">
        <v>259.33574495715067</v>
      </c>
      <c r="F14" s="134">
        <v>285.97592837807571</v>
      </c>
      <c r="G14" s="134">
        <v>170.563240367525</v>
      </c>
      <c r="H14" s="134">
        <v>180.95650524917855</v>
      </c>
      <c r="I14" s="134">
        <v>107.325259104213</v>
      </c>
      <c r="J14" s="134">
        <v>171.62251921928205</v>
      </c>
      <c r="K14" s="134">
        <v>421.43073490704057</v>
      </c>
      <c r="L14" s="134">
        <v>189.8996248180022</v>
      </c>
      <c r="M14" s="134">
        <v>302.46334986955969</v>
      </c>
      <c r="N14" s="135">
        <v>400.68934711371264</v>
      </c>
      <c r="O14" s="133">
        <f t="shared" si="0"/>
        <v>646.88638554505997</v>
      </c>
      <c r="P14" s="135">
        <f t="shared" si="1"/>
        <v>107.325259104213</v>
      </c>
      <c r="Q14" s="182">
        <f t="shared" si="2"/>
        <v>275.96412012108527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755.58005028321156</v>
      </c>
      <c r="D15" s="92">
        <v>289.9325514060659</v>
      </c>
      <c r="E15" s="92">
        <v>232.03816145116124</v>
      </c>
      <c r="F15" s="92">
        <v>211.39730880176907</v>
      </c>
      <c r="G15" s="92">
        <v>407.79899521167619</v>
      </c>
      <c r="H15" s="92">
        <v>274.64553576131391</v>
      </c>
      <c r="I15" s="92">
        <v>103.45842832636842</v>
      </c>
      <c r="J15" s="92">
        <v>136.78518427827763</v>
      </c>
      <c r="K15" s="92">
        <v>175.01168709512297</v>
      </c>
      <c r="L15" s="92">
        <v>327.25535609234862</v>
      </c>
      <c r="M15" s="92">
        <v>194.93062148903752</v>
      </c>
      <c r="N15" s="93">
        <v>416.66462955786926</v>
      </c>
      <c r="O15" s="91">
        <f t="shared" si="0"/>
        <v>755.58005028321156</v>
      </c>
      <c r="P15" s="93">
        <f t="shared" si="1"/>
        <v>103.45842832636842</v>
      </c>
      <c r="Q15" s="176">
        <f t="shared" si="2"/>
        <v>293.79154247951851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1268.9132986947254</v>
      </c>
      <c r="D16" s="92">
        <v>179.93236421323164</v>
      </c>
      <c r="E16" s="92">
        <v>344.77615741959181</v>
      </c>
      <c r="F16" s="92">
        <v>270.00888936203626</v>
      </c>
      <c r="G16" s="92">
        <v>288.01923498414715</v>
      </c>
      <c r="H16" s="92">
        <v>179.02682812670994</v>
      </c>
      <c r="I16" s="92">
        <v>135.93299613807943</v>
      </c>
      <c r="J16" s="92">
        <v>226.17784500520921</v>
      </c>
      <c r="K16" s="92">
        <v>263.11047716286203</v>
      </c>
      <c r="L16" s="92">
        <v>103.255529671556</v>
      </c>
      <c r="M16" s="92">
        <v>540.10267715745988</v>
      </c>
      <c r="N16" s="93">
        <v>308.75232618017998</v>
      </c>
      <c r="O16" s="91">
        <f t="shared" si="0"/>
        <v>1268.9132986947254</v>
      </c>
      <c r="P16" s="93">
        <f t="shared" si="1"/>
        <v>103.255529671556</v>
      </c>
      <c r="Q16" s="176">
        <f t="shared" si="2"/>
        <v>342.33405200964904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562.26996000291035</v>
      </c>
      <c r="D18" s="92">
        <v>193.66882426085743</v>
      </c>
      <c r="E18" s="92">
        <v>272.81399922514424</v>
      </c>
      <c r="F18" s="92">
        <v>322.35350225879108</v>
      </c>
      <c r="G18" s="92">
        <v>259.42470466356457</v>
      </c>
      <c r="H18" s="92">
        <v>166.07923585832654</v>
      </c>
      <c r="I18" s="92">
        <v>83.019267529207653</v>
      </c>
      <c r="J18" s="92">
        <v>163.40297752962968</v>
      </c>
      <c r="K18" s="92">
        <v>475.30112539980774</v>
      </c>
      <c r="L18" s="92">
        <v>163.1936967859954</v>
      </c>
      <c r="M18" s="92">
        <v>210.71408250359852</v>
      </c>
      <c r="N18" s="93">
        <v>306.25221008447437</v>
      </c>
      <c r="O18" s="91">
        <f t="shared" ref="O18:O39" si="3">MAX(C18:N18)</f>
        <v>562.26996000291035</v>
      </c>
      <c r="P18" s="93">
        <f t="shared" ref="P18:P39" si="4">MIN(C18:N18)</f>
        <v>83.019267529207653</v>
      </c>
      <c r="Q18" s="176">
        <f t="shared" ref="Q18:Q39" si="5">AVERAGE(C18:N18)</f>
        <v>264.87446550852565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369.82078371404083</v>
      </c>
      <c r="D19" s="92">
        <v>321.97892696305058</v>
      </c>
      <c r="E19" s="92">
        <v>315.04486684074925</v>
      </c>
      <c r="F19" s="180"/>
      <c r="G19" s="92">
        <v>231.86649511516688</v>
      </c>
      <c r="H19" s="92">
        <v>298.89939042923783</v>
      </c>
      <c r="I19" s="92">
        <v>127.74750114569088</v>
      </c>
      <c r="J19" s="92">
        <v>203.39499292747058</v>
      </c>
      <c r="K19" s="92">
        <v>297.74664849611622</v>
      </c>
      <c r="L19" s="92">
        <v>363.22682351987879</v>
      </c>
      <c r="M19" s="92">
        <v>264.64708467984019</v>
      </c>
      <c r="N19" s="93">
        <v>289.41321030142092</v>
      </c>
      <c r="O19" s="91">
        <f t="shared" si="3"/>
        <v>369.82078371404083</v>
      </c>
      <c r="P19" s="93">
        <f t="shared" si="4"/>
        <v>127.74750114569088</v>
      </c>
      <c r="Q19" s="176">
        <f t="shared" si="5"/>
        <v>280.3442476484239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322.22038604005223</v>
      </c>
      <c r="D20" s="92">
        <v>247.57257590084916</v>
      </c>
      <c r="E20" s="92">
        <v>156.17534194326024</v>
      </c>
      <c r="F20" s="92">
        <v>773.9251684029806</v>
      </c>
      <c r="G20" s="92">
        <v>459.92025543683695</v>
      </c>
      <c r="H20" s="92">
        <v>725.60570382353296</v>
      </c>
      <c r="I20" s="92">
        <v>213.0660049391754</v>
      </c>
      <c r="J20" s="101">
        <v>230.36072864655975</v>
      </c>
      <c r="K20" s="92">
        <v>862.66893352886632</v>
      </c>
      <c r="L20" s="92">
        <v>553.03884464875375</v>
      </c>
      <c r="M20" s="92">
        <v>527.55320404481665</v>
      </c>
      <c r="N20" s="93">
        <v>340.76298301498832</v>
      </c>
      <c r="O20" s="91">
        <f t="shared" si="3"/>
        <v>862.66893352886632</v>
      </c>
      <c r="P20" s="93">
        <f t="shared" si="4"/>
        <v>156.17534194326024</v>
      </c>
      <c r="Q20" s="176">
        <f t="shared" si="5"/>
        <v>451.07251086422275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324.63542797258145</v>
      </c>
      <c r="D21" s="92">
        <v>222.29503932360072</v>
      </c>
      <c r="E21" s="92">
        <v>308.43720234615347</v>
      </c>
      <c r="F21" s="92"/>
      <c r="G21" s="92">
        <v>288.86468797197875</v>
      </c>
      <c r="H21" s="92">
        <v>327.90157509829265</v>
      </c>
      <c r="I21" s="92">
        <v>111.62268807647328</v>
      </c>
      <c r="J21" s="92">
        <v>137.15393372895053</v>
      </c>
      <c r="K21" s="92">
        <v>208.5684595402723</v>
      </c>
      <c r="L21" s="92">
        <v>437.89606471899185</v>
      </c>
      <c r="M21" s="92"/>
      <c r="N21" s="93"/>
      <c r="O21" s="91">
        <f t="shared" si="3"/>
        <v>437.89606471899185</v>
      </c>
      <c r="P21" s="93">
        <f t="shared" si="4"/>
        <v>111.62268807647328</v>
      </c>
      <c r="Q21" s="179">
        <f t="shared" si="5"/>
        <v>263.0416754196994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572.78092501612218</v>
      </c>
      <c r="D22" s="92">
        <v>292.92385022457466</v>
      </c>
      <c r="E22" s="92">
        <v>409.74668432932134</v>
      </c>
      <c r="F22" s="92">
        <v>948.57498787273471</v>
      </c>
      <c r="G22" s="92">
        <v>481.38219502130409</v>
      </c>
      <c r="H22" s="92">
        <v>359.38237255096527</v>
      </c>
      <c r="I22" s="92">
        <v>125.32725729005621</v>
      </c>
      <c r="J22" s="92">
        <v>217.82124415896922</v>
      </c>
      <c r="K22" s="92">
        <v>239.09073231256545</v>
      </c>
      <c r="L22" s="92">
        <v>217.11516993539897</v>
      </c>
      <c r="M22" s="92">
        <v>695.59995007944372</v>
      </c>
      <c r="N22" s="93">
        <v>590.43522515886457</v>
      </c>
      <c r="O22" s="91">
        <f t="shared" si="3"/>
        <v>948.57498787273471</v>
      </c>
      <c r="P22" s="93">
        <f t="shared" si="4"/>
        <v>125.32725729005621</v>
      </c>
      <c r="Q22" s="176">
        <f t="shared" si="5"/>
        <v>429.18171616252675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318.48133892335755</v>
      </c>
      <c r="D23" s="92">
        <v>187.21534803926914</v>
      </c>
      <c r="E23" s="92">
        <v>284.58074602497732</v>
      </c>
      <c r="F23" s="92">
        <v>365.0957344480193</v>
      </c>
      <c r="G23" s="92">
        <v>449.91893963205621</v>
      </c>
      <c r="H23" s="92">
        <v>325.5131121482591</v>
      </c>
      <c r="I23" s="92">
        <v>231.49844599758049</v>
      </c>
      <c r="J23" s="92">
        <v>208.08133892335755</v>
      </c>
      <c r="K23" s="92">
        <v>161.31810097358928</v>
      </c>
      <c r="L23" s="92">
        <v>619.38153621496883</v>
      </c>
      <c r="M23" s="92">
        <v>350.95158322401664</v>
      </c>
      <c r="N23" s="93">
        <v>571.16300923226379</v>
      </c>
      <c r="O23" s="91">
        <f t="shared" si="3"/>
        <v>619.38153621496883</v>
      </c>
      <c r="P23" s="93">
        <f t="shared" si="4"/>
        <v>161.31810097358928</v>
      </c>
      <c r="Q23" s="176">
        <f t="shared" si="5"/>
        <v>339.43326948180965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336.4630092322638</v>
      </c>
      <c r="D24" s="92">
        <v>208.44228703338172</v>
      </c>
      <c r="E24" s="92">
        <v>267.70317963702536</v>
      </c>
      <c r="F24" s="92">
        <v>309.68309709189373</v>
      </c>
      <c r="G24" s="92">
        <v>364.06835921509634</v>
      </c>
      <c r="H24" s="92">
        <v>409.19108388168206</v>
      </c>
      <c r="I24" s="92">
        <v>135.04893192461117</v>
      </c>
      <c r="J24" s="92">
        <v>301.88441561392028</v>
      </c>
      <c r="K24" s="92">
        <v>217.78721138568338</v>
      </c>
      <c r="L24" s="92">
        <v>402.35439770745927</v>
      </c>
      <c r="M24" s="92">
        <v>421.28441561392026</v>
      </c>
      <c r="N24" s="93">
        <v>675.80451449942814</v>
      </c>
      <c r="O24" s="91">
        <f t="shared" si="3"/>
        <v>675.80451449942814</v>
      </c>
      <c r="P24" s="93">
        <f t="shared" si="4"/>
        <v>135.04893192461117</v>
      </c>
      <c r="Q24" s="176">
        <f t="shared" si="5"/>
        <v>337.47624190303048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303.37101418783482</v>
      </c>
      <c r="D25" s="92">
        <v>145.93751993332154</v>
      </c>
      <c r="E25" s="142">
        <v>144.71041088678962</v>
      </c>
      <c r="F25" s="142">
        <v>266.99288315294388</v>
      </c>
      <c r="G25" s="142">
        <v>242.37185997426863</v>
      </c>
      <c r="H25" s="142">
        <v>131.80353663641651</v>
      </c>
      <c r="I25" s="142">
        <v>168.70631211793764</v>
      </c>
      <c r="J25" s="142">
        <v>120.52043257923829</v>
      </c>
      <c r="K25" s="142">
        <v>134.18518305942408</v>
      </c>
      <c r="L25" s="142">
        <v>336.92306183960761</v>
      </c>
      <c r="M25" s="142">
        <v>130.03295051859811</v>
      </c>
      <c r="N25" s="143">
        <v>295.82787211230897</v>
      </c>
      <c r="O25" s="141">
        <f t="shared" si="3"/>
        <v>336.92306183960761</v>
      </c>
      <c r="P25" s="143">
        <f t="shared" si="4"/>
        <v>120.52043257923829</v>
      </c>
      <c r="Q25" s="183">
        <f t="shared" si="5"/>
        <v>201.78191974989079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456.70704318650053</v>
      </c>
      <c r="D26" s="149">
        <v>189.23769545203479</v>
      </c>
      <c r="E26" s="149">
        <v>126.95831379140854</v>
      </c>
      <c r="F26" s="149">
        <v>121.64007632490211</v>
      </c>
      <c r="G26" s="149">
        <v>197.18860244812282</v>
      </c>
      <c r="H26" s="149">
        <v>201.72103906839976</v>
      </c>
      <c r="I26" s="149">
        <v>170.53367681306659</v>
      </c>
      <c r="J26" s="149">
        <v>309.36945301970331</v>
      </c>
      <c r="K26" s="149">
        <v>883.83017693145121</v>
      </c>
      <c r="L26" s="149">
        <v>769.20510303046512</v>
      </c>
      <c r="M26" s="149">
        <v>755.83809559763733</v>
      </c>
      <c r="N26" s="150">
        <v>627.6307694129747</v>
      </c>
      <c r="O26" s="94">
        <f t="shared" si="3"/>
        <v>883.83017693145121</v>
      </c>
      <c r="P26" s="150">
        <f t="shared" si="4"/>
        <v>121.64007632490211</v>
      </c>
      <c r="Q26" s="175">
        <f t="shared" si="5"/>
        <v>400.82167042305559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308.49554955766985</v>
      </c>
      <c r="D27" s="92">
        <v>101.79221620949889</v>
      </c>
      <c r="E27" s="92">
        <v>71.78603147604214</v>
      </c>
      <c r="F27" s="92">
        <v>101.02039293003034</v>
      </c>
      <c r="G27" s="92">
        <v>126.45300335378721</v>
      </c>
      <c r="H27" s="92">
        <v>102.67493575383118</v>
      </c>
      <c r="I27" s="92">
        <v>154.1725088308537</v>
      </c>
      <c r="J27" s="92">
        <v>292.13582992479877</v>
      </c>
      <c r="K27" s="92">
        <v>1044.9230341783068</v>
      </c>
      <c r="L27" s="92">
        <v>992.58970152388474</v>
      </c>
      <c r="M27" s="92">
        <v>803.14121458177044</v>
      </c>
      <c r="N27" s="93">
        <v>506.91709676379929</v>
      </c>
      <c r="O27" s="91">
        <f t="shared" si="3"/>
        <v>1044.9230341783068</v>
      </c>
      <c r="P27" s="93">
        <f t="shared" si="4"/>
        <v>71.78603147604214</v>
      </c>
      <c r="Q27" s="176">
        <f t="shared" si="5"/>
        <v>383.84179292368941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272.0301499336145</v>
      </c>
      <c r="D28" s="92">
        <v>181.35468802075908</v>
      </c>
      <c r="E28" s="92">
        <v>69.409030208230035</v>
      </c>
      <c r="F28" s="92">
        <v>65.926367797336297</v>
      </c>
      <c r="G28" s="92">
        <v>108.88332265949172</v>
      </c>
      <c r="H28" s="92">
        <v>47.395540221787293</v>
      </c>
      <c r="I28" s="92">
        <v>143.01897342695938</v>
      </c>
      <c r="J28" s="92">
        <v>494.57630173913196</v>
      </c>
      <c r="K28" s="92">
        <v>994.23269161070687</v>
      </c>
      <c r="L28" s="92">
        <v>714.98244616783131</v>
      </c>
      <c r="M28" s="92">
        <v>720.58062970405467</v>
      </c>
      <c r="N28" s="93">
        <v>499.15894812589744</v>
      </c>
      <c r="O28" s="91">
        <f t="shared" si="3"/>
        <v>994.23269161070687</v>
      </c>
      <c r="P28" s="93">
        <f t="shared" si="4"/>
        <v>47.395540221787293</v>
      </c>
      <c r="Q28" s="176">
        <f t="shared" si="5"/>
        <v>359.29575746798332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201.98860252116626</v>
      </c>
      <c r="D29" s="92">
        <v>252.61893923097557</v>
      </c>
      <c r="E29" s="92">
        <v>159.48808283524559</v>
      </c>
      <c r="F29" s="92">
        <v>76.470696054541918</v>
      </c>
      <c r="G29" s="92">
        <v>122.69142375737385</v>
      </c>
      <c r="H29" s="92">
        <v>88.216226837326289</v>
      </c>
      <c r="I29" s="92">
        <v>156.3006397592091</v>
      </c>
      <c r="J29" s="92">
        <v>270.20979268877181</v>
      </c>
      <c r="K29" s="92">
        <v>912.87906165263939</v>
      </c>
      <c r="L29" s="92">
        <v>989.41406124467221</v>
      </c>
      <c r="M29" s="92">
        <v>1159.3950847057361</v>
      </c>
      <c r="N29" s="93">
        <v>1283.3477867340871</v>
      </c>
      <c r="O29" s="91">
        <f t="shared" si="3"/>
        <v>1283.3477867340871</v>
      </c>
      <c r="P29" s="93">
        <f t="shared" si="4"/>
        <v>76.470696054541918</v>
      </c>
      <c r="Q29" s="176">
        <f t="shared" si="5"/>
        <v>472.75169983514547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227.31780978851972</v>
      </c>
      <c r="D30" s="92">
        <v>238.49441206692984</v>
      </c>
      <c r="E30" s="92">
        <v>158.81251358642959</v>
      </c>
      <c r="F30" s="92">
        <v>164.41028579859181</v>
      </c>
      <c r="G30" s="92">
        <v>185.67941869868852</v>
      </c>
      <c r="H30" s="92">
        <v>203.83871555806124</v>
      </c>
      <c r="I30" s="92">
        <v>141.13987427849909</v>
      </c>
      <c r="J30" s="92">
        <v>179.20005611913305</v>
      </c>
      <c r="K30" s="92">
        <v>365.18342245993847</v>
      </c>
      <c r="L30" s="92">
        <v>229.89605167803487</v>
      </c>
      <c r="M30" s="92">
        <v>273.78801897341555</v>
      </c>
      <c r="N30" s="93">
        <v>171.89500125646668</v>
      </c>
      <c r="O30" s="91">
        <f t="shared" si="3"/>
        <v>365.18342245993847</v>
      </c>
      <c r="P30" s="93">
        <f t="shared" si="4"/>
        <v>141.13987427849909</v>
      </c>
      <c r="Q30" s="176">
        <f t="shared" si="5"/>
        <v>211.63796502189234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230.43535144332046</v>
      </c>
      <c r="D31" s="92">
        <v>140.63568682244966</v>
      </c>
      <c r="E31" s="92">
        <v>190.89369315459538</v>
      </c>
      <c r="F31" s="92">
        <v>285.81854050927365</v>
      </c>
      <c r="G31" s="92">
        <v>255.13324421575436</v>
      </c>
      <c r="H31" s="92">
        <v>104.36498520926769</v>
      </c>
      <c r="I31" s="92">
        <v>162.66270824964178</v>
      </c>
      <c r="J31" s="92">
        <v>203.13464113250237</v>
      </c>
      <c r="K31" s="92">
        <v>176.29332480398196</v>
      </c>
      <c r="L31" s="92">
        <v>176.29332480398196</v>
      </c>
      <c r="M31" s="92">
        <v>140.40985927383926</v>
      </c>
      <c r="N31" s="93">
        <v>274.81592356524362</v>
      </c>
      <c r="O31" s="91">
        <f t="shared" si="3"/>
        <v>285.81854050927365</v>
      </c>
      <c r="P31" s="93">
        <f t="shared" si="4"/>
        <v>104.36498520926769</v>
      </c>
      <c r="Q31" s="176">
        <f t="shared" si="5"/>
        <v>195.07427359865434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231.42314927477054</v>
      </c>
      <c r="D32" s="92">
        <v>179.12722911410512</v>
      </c>
      <c r="E32" s="92">
        <v>162.73932145392578</v>
      </c>
      <c r="F32" s="92">
        <v>447.06196241949777</v>
      </c>
      <c r="G32" s="92">
        <v>236.44855407380177</v>
      </c>
      <c r="H32" s="92">
        <v>294.94322685337175</v>
      </c>
      <c r="I32" s="92">
        <v>303.27886508533061</v>
      </c>
      <c r="J32" s="92">
        <v>184.40406432195786</v>
      </c>
      <c r="K32" s="92">
        <v>193.99944458050732</v>
      </c>
      <c r="L32" s="92">
        <v>337.16214885459465</v>
      </c>
      <c r="M32" s="92">
        <v>267.7836948745682</v>
      </c>
      <c r="N32" s="93">
        <v>171.0716072503233</v>
      </c>
      <c r="O32" s="91">
        <f t="shared" si="3"/>
        <v>447.06196241949777</v>
      </c>
      <c r="P32" s="93">
        <f t="shared" si="4"/>
        <v>162.73932145392578</v>
      </c>
      <c r="Q32" s="176">
        <f t="shared" si="5"/>
        <v>250.78693901306283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247.65001291004771</v>
      </c>
      <c r="D33" s="92">
        <v>186.29841214965938</v>
      </c>
      <c r="E33" s="92">
        <v>151.66416875936622</v>
      </c>
      <c r="F33" s="92">
        <v>225.80506473900238</v>
      </c>
      <c r="G33" s="92">
        <v>118.79443876999055</v>
      </c>
      <c r="H33" s="92">
        <v>100.68054289989846</v>
      </c>
      <c r="I33" s="92">
        <v>179.90064422970002</v>
      </c>
      <c r="J33" s="92">
        <v>131.794520305042</v>
      </c>
      <c r="K33" s="92">
        <v>182.0456818348448</v>
      </c>
      <c r="L33" s="92">
        <v>104.86877529384722</v>
      </c>
      <c r="M33" s="92">
        <v>230.76754168140008</v>
      </c>
      <c r="N33" s="93">
        <v>136.97933973239213</v>
      </c>
      <c r="O33" s="91">
        <f t="shared" si="3"/>
        <v>247.65001291004771</v>
      </c>
      <c r="P33" s="93">
        <f t="shared" si="4"/>
        <v>100.68054289989846</v>
      </c>
      <c r="Q33" s="176">
        <f t="shared" si="5"/>
        <v>166.43742860876594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368.72851690954479</v>
      </c>
      <c r="D34" s="92">
        <v>109.41439625949432</v>
      </c>
      <c r="E34" s="92">
        <v>119.68382142181318</v>
      </c>
      <c r="F34" s="92">
        <v>109.15069276989053</v>
      </c>
      <c r="G34" s="92">
        <v>155.60965199222485</v>
      </c>
      <c r="H34" s="92">
        <v>80.312452693439724</v>
      </c>
      <c r="I34" s="92">
        <v>155.0661097254652</v>
      </c>
      <c r="J34" s="92">
        <v>239.4790163945456</v>
      </c>
      <c r="K34" s="92">
        <v>254.78074170792857</v>
      </c>
      <c r="L34" s="92">
        <v>234.60877024557661</v>
      </c>
      <c r="M34" s="92">
        <v>331.3592002423718</v>
      </c>
      <c r="N34" s="93">
        <v>185.18707489741502</v>
      </c>
      <c r="O34" s="91">
        <f t="shared" si="3"/>
        <v>368.72851690954479</v>
      </c>
      <c r="P34" s="93">
        <f t="shared" si="4"/>
        <v>80.312452693439724</v>
      </c>
      <c r="Q34" s="176">
        <f t="shared" si="5"/>
        <v>195.28170377164255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273.52958274538605</v>
      </c>
      <c r="D35" s="92">
        <v>142.37252206239449</v>
      </c>
      <c r="E35" s="92">
        <v>92.514257631480177</v>
      </c>
      <c r="F35" s="92">
        <v>61.68970658416734</v>
      </c>
      <c r="G35" s="92">
        <v>115.2106219146463</v>
      </c>
      <c r="H35" s="92">
        <v>56.229368791581543</v>
      </c>
      <c r="I35" s="92">
        <v>75.949221491179884</v>
      </c>
      <c r="J35" s="92">
        <v>221.55741323695108</v>
      </c>
      <c r="K35" s="92"/>
      <c r="L35" s="92"/>
      <c r="M35" s="92"/>
      <c r="N35" s="93"/>
      <c r="O35" s="91">
        <f t="shared" si="3"/>
        <v>273.52958274538605</v>
      </c>
      <c r="P35" s="93">
        <f t="shared" si="4"/>
        <v>56.229368791581543</v>
      </c>
      <c r="Q35" s="179">
        <f t="shared" si="5"/>
        <v>129.88158680722336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320.15883984841673</v>
      </c>
      <c r="D36" s="92">
        <v>119.46549652721933</v>
      </c>
      <c r="E36" s="92">
        <v>137.86146011277089</v>
      </c>
      <c r="F36" s="92">
        <v>144.97284175539014</v>
      </c>
      <c r="G36" s="92">
        <v>216.3484032857817</v>
      </c>
      <c r="H36" s="92">
        <v>48.885906714519741</v>
      </c>
      <c r="I36" s="92">
        <v>112.86093143653986</v>
      </c>
      <c r="J36" s="92">
        <v>184.56264645192744</v>
      </c>
      <c r="K36" s="92">
        <v>191.04717520050826</v>
      </c>
      <c r="L36" s="92">
        <v>161.04678694787174</v>
      </c>
      <c r="M36" s="92">
        <v>272.90981068330677</v>
      </c>
      <c r="N36" s="93">
        <v>155.39753685490274</v>
      </c>
      <c r="O36" s="91">
        <f t="shared" si="3"/>
        <v>320.15883984841673</v>
      </c>
      <c r="P36" s="93">
        <f t="shared" si="4"/>
        <v>48.885906714519741</v>
      </c>
      <c r="Q36" s="176">
        <f t="shared" si="5"/>
        <v>172.12648631826292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408.94711064372513</v>
      </c>
      <c r="D37" s="92">
        <v>158.44644737688157</v>
      </c>
      <c r="E37" s="92">
        <v>74.704768104487187</v>
      </c>
      <c r="F37" s="92">
        <v>137.37772375091413</v>
      </c>
      <c r="G37" s="92">
        <v>224.19210704583594</v>
      </c>
      <c r="H37" s="92">
        <v>53.65361916292192</v>
      </c>
      <c r="I37" s="92">
        <v>86.781466751944649</v>
      </c>
      <c r="J37" s="92">
        <v>158.4096654891535</v>
      </c>
      <c r="K37" s="92">
        <v>219.15180101439265</v>
      </c>
      <c r="L37" s="92">
        <v>504.22271368015635</v>
      </c>
      <c r="M37" s="92">
        <v>394.71923255331734</v>
      </c>
      <c r="N37" s="93">
        <v>221.83407505758365</v>
      </c>
      <c r="O37" s="91">
        <f t="shared" si="3"/>
        <v>504.22271368015635</v>
      </c>
      <c r="P37" s="93">
        <f t="shared" si="4"/>
        <v>53.65361916292192</v>
      </c>
      <c r="Q37" s="176">
        <f t="shared" si="5"/>
        <v>220.20339421927613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188.92729980140396</v>
      </c>
      <c r="D38" s="92">
        <v>90.707735406585513</v>
      </c>
      <c r="E38" s="92">
        <v>156.0143458001759</v>
      </c>
      <c r="F38" s="92">
        <v>106.66952826052393</v>
      </c>
      <c r="G38" s="92">
        <v>113.61994060142558</v>
      </c>
      <c r="H38" s="92">
        <v>106.60947690039927</v>
      </c>
      <c r="I38" s="92">
        <v>118.79287991149164</v>
      </c>
      <c r="J38" s="92">
        <v>80.865546719454386</v>
      </c>
      <c r="K38" s="92">
        <v>314.08116883833299</v>
      </c>
      <c r="L38" s="92">
        <v>151.12032386171231</v>
      </c>
      <c r="M38" s="92">
        <v>218.2470495907103</v>
      </c>
      <c r="N38" s="93">
        <v>429.17432601930932</v>
      </c>
      <c r="O38" s="91">
        <f t="shared" si="3"/>
        <v>429.17432601930932</v>
      </c>
      <c r="P38" s="93">
        <f t="shared" si="4"/>
        <v>80.865546719454386</v>
      </c>
      <c r="Q38" s="176">
        <f t="shared" si="5"/>
        <v>172.9024684759604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343.35050332290632</v>
      </c>
      <c r="D39" s="142">
        <v>137.58839241718971</v>
      </c>
      <c r="E39" s="142">
        <v>136.29940249037836</v>
      </c>
      <c r="F39" s="142">
        <v>138.44697081378882</v>
      </c>
      <c r="G39" s="142">
        <v>242.70213726971383</v>
      </c>
      <c r="H39" s="142">
        <v>118.91445751050625</v>
      </c>
      <c r="I39" s="142">
        <v>107.96338356526221</v>
      </c>
      <c r="J39" s="142">
        <v>157.00473909695069</v>
      </c>
      <c r="K39" s="142">
        <v>248.2038830582332</v>
      </c>
      <c r="L39" s="142">
        <v>238.33988817596628</v>
      </c>
      <c r="M39" s="142">
        <v>319.7615204908771</v>
      </c>
      <c r="N39" s="143">
        <v>288.06556879036208</v>
      </c>
      <c r="O39" s="122">
        <f t="shared" si="3"/>
        <v>343.35050332290632</v>
      </c>
      <c r="P39" s="124">
        <f t="shared" si="4"/>
        <v>107.96338356526221</v>
      </c>
      <c r="Q39" s="183">
        <f t="shared" si="5"/>
        <v>206.38673725017793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438.88217254021174</v>
      </c>
      <c r="D41" s="134">
        <v>141.21566291066921</v>
      </c>
      <c r="E41" s="134">
        <v>97.51568194995032</v>
      </c>
      <c r="F41" s="134">
        <v>84.932797909087711</v>
      </c>
      <c r="G41" s="134">
        <v>222.05926021782088</v>
      </c>
      <c r="H41" s="134">
        <v>307.19352324366622</v>
      </c>
      <c r="I41" s="134">
        <v>188.14319602346475</v>
      </c>
      <c r="J41" s="134">
        <v>511.63946767376734</v>
      </c>
      <c r="K41" s="134">
        <v>1247.9259854252989</v>
      </c>
      <c r="L41" s="134">
        <v>1057.8046828442812</v>
      </c>
      <c r="M41" s="134">
        <v>930.8086905218737</v>
      </c>
      <c r="N41" s="135">
        <v>614.61873341715</v>
      </c>
      <c r="O41" s="133">
        <f t="shared" ref="O41:O56" si="6">MAX(C41:N41)</f>
        <v>1247.9259854252989</v>
      </c>
      <c r="P41" s="135">
        <f t="shared" ref="P41:P56" si="7">MIN(C41:N41)</f>
        <v>84.932797909087711</v>
      </c>
      <c r="Q41" s="182">
        <f t="shared" ref="Q41:Q56" si="8">AVERAGE(C41:N41)</f>
        <v>486.89498788977016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696.73640161964204</v>
      </c>
      <c r="D42" s="92">
        <v>73.734616923844314</v>
      </c>
      <c r="E42" s="92">
        <v>53.966116830800274</v>
      </c>
      <c r="F42" s="92">
        <v>60.275059909793995</v>
      </c>
      <c r="G42" s="92">
        <v>122.78325633510164</v>
      </c>
      <c r="H42" s="92">
        <v>120.64625115998105</v>
      </c>
      <c r="I42" s="92">
        <v>98.663099936357185</v>
      </c>
      <c r="J42" s="101">
        <v>272.53752452420758</v>
      </c>
      <c r="K42" s="92">
        <v>606.98796201164589</v>
      </c>
      <c r="L42" s="92">
        <v>803.60108450940834</v>
      </c>
      <c r="M42" s="92">
        <v>1121.5721140088456</v>
      </c>
      <c r="N42" s="93">
        <v>261.71198145764237</v>
      </c>
      <c r="O42" s="91">
        <f t="shared" si="6"/>
        <v>1121.5721140088456</v>
      </c>
      <c r="P42" s="93">
        <f t="shared" si="7"/>
        <v>53.966116830800274</v>
      </c>
      <c r="Q42" s="176">
        <f t="shared" si="8"/>
        <v>357.7679557689392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152.75484581497795</v>
      </c>
      <c r="D43" s="92">
        <v>104.92658730158732</v>
      </c>
      <c r="E43" s="92">
        <v>89.545020463847209</v>
      </c>
      <c r="F43" s="92">
        <v>68.189157894736837</v>
      </c>
      <c r="G43" s="92">
        <v>101.07322580645162</v>
      </c>
      <c r="H43" s="92">
        <v>90.688613138686108</v>
      </c>
      <c r="I43" s="92">
        <v>96.942532751091719</v>
      </c>
      <c r="J43" s="92">
        <v>140.60666666666665</v>
      </c>
      <c r="K43" s="92">
        <v>115.26983240223466</v>
      </c>
      <c r="L43" s="92">
        <v>246.42536585365855</v>
      </c>
      <c r="M43" s="92">
        <v>148.2359090909091</v>
      </c>
      <c r="N43" s="93">
        <v>200.00574803149607</v>
      </c>
      <c r="O43" s="91">
        <f t="shared" si="6"/>
        <v>246.42536585365855</v>
      </c>
      <c r="P43" s="93">
        <f t="shared" si="7"/>
        <v>68.189157894736837</v>
      </c>
      <c r="Q43" s="176">
        <f t="shared" si="8"/>
        <v>129.555292101362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262.93748433248754</v>
      </c>
      <c r="D44" s="92">
        <v>92.953142702915258</v>
      </c>
      <c r="E44" s="92">
        <v>88.797997367597588</v>
      </c>
      <c r="F44" s="92">
        <v>89.370439786439874</v>
      </c>
      <c r="G44" s="92">
        <v>125.04644544455269</v>
      </c>
      <c r="H44" s="92">
        <v>59.331246880445633</v>
      </c>
      <c r="I44" s="92">
        <v>86.330291560816406</v>
      </c>
      <c r="J44" s="92">
        <v>149.7306548458979</v>
      </c>
      <c r="K44" s="92">
        <v>173.02276958513647</v>
      </c>
      <c r="L44" s="92">
        <v>715.09142867291916</v>
      </c>
      <c r="M44" s="92">
        <v>667.41179488781802</v>
      </c>
      <c r="N44" s="93">
        <v>190.86124874431502</v>
      </c>
      <c r="O44" s="91">
        <f t="shared" si="6"/>
        <v>715.09142867291916</v>
      </c>
      <c r="P44" s="93">
        <f t="shared" si="7"/>
        <v>59.331246880445633</v>
      </c>
      <c r="Q44" s="176">
        <f t="shared" si="8"/>
        <v>225.07374540094511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115.81537544622755</v>
      </c>
      <c r="D45" s="92">
        <v>50.969635899560814</v>
      </c>
      <c r="E45" s="92">
        <v>94.978329190194899</v>
      </c>
      <c r="F45" s="92">
        <v>119.4595172040202</v>
      </c>
      <c r="G45" s="92">
        <v>110.84071705534969</v>
      </c>
      <c r="H45" s="184">
        <v>28.808074602497722</v>
      </c>
      <c r="I45" s="184">
        <v>76.054607179632484</v>
      </c>
      <c r="J45" s="92">
        <v>43.560108393559098</v>
      </c>
      <c r="K45" s="92">
        <v>163.06158322401654</v>
      </c>
      <c r="L45" s="92">
        <v>136.15262314968882</v>
      </c>
      <c r="M45" s="92">
        <v>202.75795188015925</v>
      </c>
      <c r="N45" s="93">
        <v>205.18816618912484</v>
      </c>
      <c r="O45" s="91">
        <f t="shared" si="6"/>
        <v>205.18816618912484</v>
      </c>
      <c r="P45" s="93">
        <f t="shared" si="7"/>
        <v>28.808074602497722</v>
      </c>
      <c r="Q45" s="186">
        <f t="shared" si="8"/>
        <v>112.30389078450266</v>
      </c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154.42586295384049</v>
      </c>
      <c r="D46" s="142">
        <v>52.241338209358531</v>
      </c>
      <c r="E46" s="142">
        <v>53.352128859260162</v>
      </c>
      <c r="F46" s="142">
        <v>60.532381409784207</v>
      </c>
      <c r="G46" s="142">
        <v>98.168415414504381</v>
      </c>
      <c r="H46" s="142">
        <v>53.751957617942445</v>
      </c>
      <c r="I46" s="142">
        <v>95.375993955591042</v>
      </c>
      <c r="J46" s="142">
        <v>184.47847128933472</v>
      </c>
      <c r="K46" s="142">
        <v>198.54111642085357</v>
      </c>
      <c r="L46" s="142">
        <v>705.37499680927465</v>
      </c>
      <c r="M46" s="142">
        <v>535.63981655187683</v>
      </c>
      <c r="N46" s="143">
        <v>167.64587398878166</v>
      </c>
      <c r="O46" s="141">
        <f t="shared" si="6"/>
        <v>705.37499680927465</v>
      </c>
      <c r="P46" s="143">
        <f t="shared" si="7"/>
        <v>52.241338209358531</v>
      </c>
      <c r="Q46" s="183">
        <f t="shared" si="8"/>
        <v>196.62736279003354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223.35451449942806</v>
      </c>
      <c r="D47" s="149">
        <v>120.14295432513593</v>
      </c>
      <c r="E47" s="149">
        <v>35.628305161641002</v>
      </c>
      <c r="F47" s="149">
        <v>63.835193052376063</v>
      </c>
      <c r="G47" s="149">
        <v>172.01893963205615</v>
      </c>
      <c r="H47" s="149">
        <v>147.31395782768865</v>
      </c>
      <c r="I47" s="149">
        <v>137.66534803926919</v>
      </c>
      <c r="J47" s="149">
        <v>259.0638293126446</v>
      </c>
      <c r="K47" s="149">
        <v>272.28209226666388</v>
      </c>
      <c r="L47" s="149">
        <v>519.00534803926917</v>
      </c>
      <c r="M47" s="149">
        <v>190.96534803926912</v>
      </c>
      <c r="N47" s="150">
        <v>156.98262314968881</v>
      </c>
      <c r="O47" s="94">
        <f t="shared" si="6"/>
        <v>519.00534803926917</v>
      </c>
      <c r="P47" s="150">
        <f t="shared" si="7"/>
        <v>35.628305161641002</v>
      </c>
      <c r="Q47" s="175">
        <f t="shared" si="8"/>
        <v>191.52153777876086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208.34178310850442</v>
      </c>
      <c r="D48" s="92">
        <v>238.0415386036874</v>
      </c>
      <c r="E48" s="92">
        <v>135.16858005736282</v>
      </c>
      <c r="F48" s="92">
        <v>57.197724000333068</v>
      </c>
      <c r="G48" s="92">
        <v>141.59956876895291</v>
      </c>
      <c r="H48" s="92">
        <v>105.04143664833065</v>
      </c>
      <c r="I48" s="92">
        <v>190.02951657782543</v>
      </c>
      <c r="J48" s="92">
        <v>433.87424766151196</v>
      </c>
      <c r="K48" s="92">
        <v>283.06202731362248</v>
      </c>
      <c r="L48" s="92">
        <v>617.77212713545134</v>
      </c>
      <c r="M48" s="92">
        <v>356.5671609619356</v>
      </c>
      <c r="N48" s="93">
        <v>145.0466020968727</v>
      </c>
      <c r="O48" s="91">
        <f t="shared" si="6"/>
        <v>617.77212713545134</v>
      </c>
      <c r="P48" s="93">
        <f t="shared" si="7"/>
        <v>57.197724000333068</v>
      </c>
      <c r="Q48" s="182">
        <f t="shared" si="8"/>
        <v>242.64519274453258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204.10784683761625</v>
      </c>
      <c r="D49" s="92">
        <v>132.8156162382702</v>
      </c>
      <c r="E49" s="92">
        <v>79.329064081876268</v>
      </c>
      <c r="F49" s="92">
        <v>72.795447402582212</v>
      </c>
      <c r="G49" s="92">
        <v>106.97479356205722</v>
      </c>
      <c r="H49" s="92">
        <v>45.678259330486846</v>
      </c>
      <c r="I49" s="101">
        <v>128.19802778041131</v>
      </c>
      <c r="J49" s="92"/>
      <c r="K49" s="101">
        <v>462.35723353234391</v>
      </c>
      <c r="L49" s="92">
        <v>582.53918647183275</v>
      </c>
      <c r="M49" s="92">
        <v>480.13334835280006</v>
      </c>
      <c r="N49" s="93">
        <v>164.53087968610819</v>
      </c>
      <c r="O49" s="91">
        <f t="shared" si="6"/>
        <v>582.53918647183275</v>
      </c>
      <c r="P49" s="93">
        <f t="shared" si="7"/>
        <v>45.678259330486846</v>
      </c>
      <c r="Q49" s="176">
        <f t="shared" si="8"/>
        <v>223.58724575239864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91.559962361273961</v>
      </c>
      <c r="D50" s="92">
        <v>209.5257798450948</v>
      </c>
      <c r="E50" s="92">
        <v>133.09637149082138</v>
      </c>
      <c r="F50" s="92">
        <v>78.585951852133462</v>
      </c>
      <c r="G50" s="92">
        <v>110.67758378555216</v>
      </c>
      <c r="H50" s="92">
        <v>59.571097395815826</v>
      </c>
      <c r="I50" s="92">
        <v>91.753983650806106</v>
      </c>
      <c r="J50" s="92">
        <v>169.59612381183183</v>
      </c>
      <c r="K50" s="92">
        <v>340.67617671023766</v>
      </c>
      <c r="L50" s="92">
        <v>808.94018866811132</v>
      </c>
      <c r="M50" s="92">
        <v>421.16109352028508</v>
      </c>
      <c r="N50" s="93">
        <v>412.78655062576621</v>
      </c>
      <c r="O50" s="91">
        <f t="shared" si="6"/>
        <v>808.94018866811132</v>
      </c>
      <c r="P50" s="93">
        <f t="shared" si="7"/>
        <v>59.571097395815826</v>
      </c>
      <c r="Q50" s="176">
        <f t="shared" si="8"/>
        <v>243.99423864314417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117.11138038202377</v>
      </c>
      <c r="D51" s="92">
        <v>202.70295432513592</v>
      </c>
      <c r="E51" s="92">
        <v>68.809635899560817</v>
      </c>
      <c r="F51" s="92">
        <v>72.32264434617413</v>
      </c>
      <c r="G51" s="92">
        <v>168.98441561392031</v>
      </c>
      <c r="H51" s="92">
        <v>49.915193052376068</v>
      </c>
      <c r="I51" s="92">
        <v>133.28382931264457</v>
      </c>
      <c r="J51" s="92">
        <v>130.21893963205613</v>
      </c>
      <c r="K51" s="92">
        <v>154.67761623949553</v>
      </c>
      <c r="L51" s="92">
        <v>452.26835921509638</v>
      </c>
      <c r="M51" s="92">
        <v>288.57368504525317</v>
      </c>
      <c r="N51" s="93">
        <v>161.91810097358933</v>
      </c>
      <c r="O51" s="91">
        <f t="shared" si="6"/>
        <v>452.26835921509638</v>
      </c>
      <c r="P51" s="93">
        <f t="shared" si="7"/>
        <v>49.915193052376068</v>
      </c>
      <c r="Q51" s="176">
        <f t="shared" si="8"/>
        <v>166.73222950311052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192.54708915685029</v>
      </c>
      <c r="D52" s="92">
        <v>220.06835921509639</v>
      </c>
      <c r="E52" s="92">
        <v>70.411872336272737</v>
      </c>
      <c r="F52" s="92">
        <v>84.109635899560828</v>
      </c>
      <c r="G52" s="92">
        <v>166.90451449942805</v>
      </c>
      <c r="H52" s="92">
        <v>103.05936569296281</v>
      </c>
      <c r="I52" s="92">
        <v>99.418864315095831</v>
      </c>
      <c r="J52" s="92">
        <v>105.6470891568503</v>
      </c>
      <c r="K52" s="92">
        <v>191.68279410038923</v>
      </c>
      <c r="L52" s="92">
        <v>428.21886431509586</v>
      </c>
      <c r="M52" s="92">
        <v>184.12087136662871</v>
      </c>
      <c r="N52" s="93">
        <v>162.51737944669529</v>
      </c>
      <c r="O52" s="91">
        <f t="shared" si="6"/>
        <v>428.21886431509586</v>
      </c>
      <c r="P52" s="93">
        <f t="shared" si="7"/>
        <v>70.411872336272737</v>
      </c>
      <c r="Q52" s="176">
        <f t="shared" si="8"/>
        <v>167.39222495841051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125.92568323051091</v>
      </c>
      <c r="D53" s="92">
        <v>93.854727546709881</v>
      </c>
      <c r="E53" s="92">
        <v>38.857041155659033</v>
      </c>
      <c r="F53" s="92">
        <v>65.477038993472704</v>
      </c>
      <c r="G53" s="92">
        <v>131.7939853646225</v>
      </c>
      <c r="H53" s="155">
        <v>50.342922673834359</v>
      </c>
      <c r="I53" s="92">
        <v>79.565978060104854</v>
      </c>
      <c r="J53" s="92">
        <v>175.55204656769311</v>
      </c>
      <c r="K53" s="92">
        <v>121.84575966240757</v>
      </c>
      <c r="L53" s="92">
        <v>246.03707356014215</v>
      </c>
      <c r="M53" s="92">
        <v>116.03534280853637</v>
      </c>
      <c r="N53" s="93">
        <v>183.94384580112819</v>
      </c>
      <c r="O53" s="91">
        <f t="shared" si="6"/>
        <v>246.03707356014215</v>
      </c>
      <c r="P53" s="93">
        <f t="shared" si="7"/>
        <v>38.857041155659033</v>
      </c>
      <c r="Q53" s="176">
        <f t="shared" si="8"/>
        <v>119.10262045206848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399.74031503126611</v>
      </c>
      <c r="D54" s="92">
        <v>210.21810097358932</v>
      </c>
      <c r="E54" s="92">
        <v>77.408676527677756</v>
      </c>
      <c r="F54" s="92">
        <v>147.25795188015925</v>
      </c>
      <c r="G54" s="92">
        <v>403.50267991895385</v>
      </c>
      <c r="H54" s="92">
        <v>120.79844599758046</v>
      </c>
      <c r="I54" s="92">
        <v>193.08832919019491</v>
      </c>
      <c r="J54" s="92">
        <v>166.15936569296284</v>
      </c>
      <c r="K54" s="92">
        <v>174.31311214825908</v>
      </c>
      <c r="L54" s="92">
        <v>331.84031503126613</v>
      </c>
      <c r="M54" s="92">
        <v>268.00317963702531</v>
      </c>
      <c r="N54" s="93">
        <v>191.11810097358926</v>
      </c>
      <c r="O54" s="91">
        <f t="shared" si="6"/>
        <v>403.50267991895385</v>
      </c>
      <c r="P54" s="93">
        <f t="shared" si="7"/>
        <v>77.408676527677756</v>
      </c>
      <c r="Q54" s="176">
        <f t="shared" si="8"/>
        <v>223.62071441687704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163.03996341165669</v>
      </c>
      <c r="D55" s="92">
        <v>204.34048852643866</v>
      </c>
      <c r="E55" s="92">
        <v>73.600346611730259</v>
      </c>
      <c r="F55" s="92">
        <v>83.594531402453825</v>
      </c>
      <c r="G55" s="92">
        <v>335.6803096973108</v>
      </c>
      <c r="H55" s="92">
        <v>84.39818146391481</v>
      </c>
      <c r="I55" s="92">
        <v>175.10507896935127</v>
      </c>
      <c r="J55" s="92">
        <v>146.30564918617495</v>
      </c>
      <c r="K55" s="92">
        <v>321.09676318080176</v>
      </c>
      <c r="L55" s="92">
        <v>733.75683858425168</v>
      </c>
      <c r="M55" s="92">
        <v>398.13300143257152</v>
      </c>
      <c r="N55" s="93">
        <v>210.50025604939353</v>
      </c>
      <c r="O55" s="91">
        <f t="shared" si="6"/>
        <v>733.75683858425168</v>
      </c>
      <c r="P55" s="93">
        <f t="shared" si="7"/>
        <v>73.600346611730259</v>
      </c>
      <c r="Q55" s="176">
        <f t="shared" si="8"/>
        <v>244.12928404300416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172.28107170553494</v>
      </c>
      <c r="D56" s="123">
        <v>211.06227766016838</v>
      </c>
      <c r="E56" s="123">
        <v>69.584893192461124</v>
      </c>
      <c r="F56" s="123">
        <v>165.9952623149689</v>
      </c>
      <c r="G56" s="123">
        <v>204.25262314968882</v>
      </c>
      <c r="H56" s="123">
        <v>413.76227766016837</v>
      </c>
      <c r="I56" s="123">
        <v>898.01188643150954</v>
      </c>
      <c r="J56" s="123">
        <v>1491.109573444802</v>
      </c>
      <c r="K56" s="123">
        <v>353.94893192461114</v>
      </c>
      <c r="L56" s="123">
        <v>467.2</v>
      </c>
      <c r="M56" s="123">
        <v>344.95262314968875</v>
      </c>
      <c r="N56" s="124">
        <v>369.74328234724283</v>
      </c>
      <c r="O56" s="122">
        <f t="shared" si="6"/>
        <v>1491.109573444802</v>
      </c>
      <c r="P56" s="124">
        <f t="shared" si="7"/>
        <v>69.584893192461124</v>
      </c>
      <c r="Q56" s="181">
        <f t="shared" si="8"/>
        <v>430.1587252484037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>
        <v>49</v>
      </c>
      <c r="D57" s="196">
        <v>48</v>
      </c>
      <c r="E57" s="22">
        <v>49</v>
      </c>
      <c r="F57" s="22">
        <v>46</v>
      </c>
      <c r="G57" s="22">
        <v>49</v>
      </c>
      <c r="H57" s="22">
        <v>48</v>
      </c>
      <c r="I57" s="22">
        <v>48</v>
      </c>
      <c r="J57" s="22">
        <v>48</v>
      </c>
      <c r="K57" s="22">
        <v>47</v>
      </c>
      <c r="L57" s="22">
        <v>47</v>
      </c>
      <c r="M57" s="196">
        <v>46</v>
      </c>
      <c r="N57" s="196">
        <v>46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22">
        <v>49</v>
      </c>
      <c r="D58" s="22">
        <v>48</v>
      </c>
      <c r="E58" s="22">
        <v>49</v>
      </c>
      <c r="F58" s="22">
        <v>46</v>
      </c>
      <c r="G58" s="22">
        <v>49</v>
      </c>
      <c r="H58" s="22">
        <v>48</v>
      </c>
      <c r="I58" s="22">
        <v>48</v>
      </c>
      <c r="J58" s="22">
        <v>48</v>
      </c>
      <c r="K58" s="22">
        <v>47</v>
      </c>
      <c r="L58" s="22">
        <v>47</v>
      </c>
      <c r="M58" s="22">
        <v>46</v>
      </c>
      <c r="N58" s="22">
        <v>46</v>
      </c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E100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2.625" defaultRowHeight="15" customHeight="1"/>
  <cols>
    <col min="1" max="1" width="3.125" customWidth="1"/>
    <col min="2" max="2" width="11" customWidth="1"/>
    <col min="3" max="14" width="7.375" customWidth="1"/>
    <col min="15" max="16" width="7.75" customWidth="1"/>
    <col min="17" max="17" width="8.75" customWidth="1"/>
    <col min="18" max="18" width="9" customWidth="1"/>
    <col min="19" max="30" width="6.875" customWidth="1"/>
    <col min="31" max="31" width="6" customWidth="1"/>
  </cols>
  <sheetData>
    <row r="1" spans="1:31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 t="s">
        <v>184</v>
      </c>
      <c r="T1" s="197">
        <f>COUNT(C5:N56)</f>
        <v>571</v>
      </c>
      <c r="U1" s="22"/>
      <c r="V1" s="22" t="s">
        <v>243</v>
      </c>
      <c r="W1" s="22">
        <f>COUNT(C5:N56)-W2</f>
        <v>517</v>
      </c>
      <c r="X1" s="22"/>
      <c r="Y1" s="22"/>
      <c r="Z1" s="22"/>
      <c r="AA1" s="22"/>
      <c r="AB1" s="22"/>
      <c r="AC1" s="22"/>
      <c r="AD1" s="22"/>
      <c r="AE1" s="22"/>
    </row>
    <row r="2" spans="1:31" ht="19.5" customHeight="1">
      <c r="A2" s="194"/>
      <c r="B2" s="22"/>
      <c r="C2" s="195" t="s">
        <v>244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 t="s">
        <v>213</v>
      </c>
      <c r="T2" s="22">
        <f>COUNTBLANK(C5:N56)-12*2</f>
        <v>29</v>
      </c>
      <c r="U2" s="22"/>
      <c r="V2" s="30" t="s">
        <v>245</v>
      </c>
      <c r="W2" s="22">
        <f>COUNT(S5:AD56)</f>
        <v>54</v>
      </c>
      <c r="X2" s="22"/>
      <c r="Y2" s="22"/>
      <c r="Z2" s="22"/>
      <c r="AA2" s="22"/>
      <c r="AB2" s="22"/>
      <c r="AC2" s="22"/>
      <c r="AD2" s="22"/>
      <c r="AE2" s="22"/>
    </row>
    <row r="3" spans="1:31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>
        <f t="shared" ref="S3:AD3" si="0">COUNT(S5:S56)</f>
        <v>4</v>
      </c>
      <c r="T3" s="22">
        <f t="shared" si="0"/>
        <v>1</v>
      </c>
      <c r="U3" s="22">
        <f t="shared" si="0"/>
        <v>5</v>
      </c>
      <c r="V3" s="22">
        <f t="shared" si="0"/>
        <v>7</v>
      </c>
      <c r="W3" s="22">
        <f t="shared" si="0"/>
        <v>5</v>
      </c>
      <c r="X3" s="22">
        <f t="shared" si="0"/>
        <v>2</v>
      </c>
      <c r="Y3" s="22">
        <f t="shared" si="0"/>
        <v>4</v>
      </c>
      <c r="Z3" s="22">
        <f t="shared" si="0"/>
        <v>5</v>
      </c>
      <c r="AA3" s="22">
        <f t="shared" si="0"/>
        <v>4</v>
      </c>
      <c r="AB3" s="22">
        <f t="shared" si="0"/>
        <v>2</v>
      </c>
      <c r="AC3" s="22">
        <f t="shared" si="0"/>
        <v>2</v>
      </c>
      <c r="AD3" s="22">
        <f t="shared" si="0"/>
        <v>13</v>
      </c>
      <c r="AE3" s="22"/>
    </row>
    <row r="4" spans="1:31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198" t="s">
        <v>187</v>
      </c>
      <c r="T4" s="199" t="s">
        <v>188</v>
      </c>
      <c r="U4" s="199" t="s">
        <v>189</v>
      </c>
      <c r="V4" s="199" t="s">
        <v>190</v>
      </c>
      <c r="W4" s="199" t="s">
        <v>191</v>
      </c>
      <c r="X4" s="199" t="s">
        <v>192</v>
      </c>
      <c r="Y4" s="199" t="s">
        <v>193</v>
      </c>
      <c r="Z4" s="199" t="s">
        <v>194</v>
      </c>
      <c r="AA4" s="199" t="s">
        <v>195</v>
      </c>
      <c r="AB4" s="199" t="s">
        <v>196</v>
      </c>
      <c r="AC4" s="199" t="s">
        <v>197</v>
      </c>
      <c r="AD4" s="200" t="s">
        <v>198</v>
      </c>
      <c r="AE4" s="22"/>
    </row>
    <row r="5" spans="1:31" ht="19.5" customHeight="1">
      <c r="A5" s="81">
        <v>1</v>
      </c>
      <c r="B5" s="82" t="s">
        <v>2</v>
      </c>
      <c r="C5" s="91">
        <v>3.7773349642217489</v>
      </c>
      <c r="D5" s="92">
        <v>6.9855244903680003</v>
      </c>
      <c r="E5" s="92">
        <v>3.8251374521226351</v>
      </c>
      <c r="F5" s="92">
        <v>1.4832166496600372</v>
      </c>
      <c r="G5" s="92">
        <v>-2.3705779537569933</v>
      </c>
      <c r="H5" s="92">
        <v>5.0499921704959325</v>
      </c>
      <c r="I5" s="92">
        <v>5.1688535567630209</v>
      </c>
      <c r="J5" s="92">
        <v>1.0661401705474853</v>
      </c>
      <c r="K5" s="92">
        <v>1.9303455373100684</v>
      </c>
      <c r="L5" s="92">
        <v>2.1195182921137428</v>
      </c>
      <c r="M5" s="92">
        <v>2.3828125323418141</v>
      </c>
      <c r="N5" s="93">
        <v>12.084101043315052</v>
      </c>
      <c r="O5" s="94">
        <f t="shared" ref="O5:O16" si="1">MAX(C5:N5)</f>
        <v>12.084101043315052</v>
      </c>
      <c r="P5" s="149">
        <f t="shared" ref="P5:P16" si="2">MIN(C5:N5)</f>
        <v>-2.3705779537569933</v>
      </c>
      <c r="Q5" s="175">
        <f t="shared" ref="Q5:Q16" si="3">AVERAGE(C5:N5)</f>
        <v>3.6251999087918789</v>
      </c>
      <c r="R5" s="22">
        <v>1</v>
      </c>
      <c r="S5" s="201" t="str">
        <f>IF(ABS(C5)&lt;8,"",IF(AND('A+C'!C5&lt;100,ABS(C5)&lt;15),"",IF(AND('A+C'!C5&lt;50,ABS(C5)&lt;30),"",C5)))</f>
        <v/>
      </c>
      <c r="T5" s="202" t="str">
        <f>IF(ABS(D5)&lt;8,"",IF(AND('A+C'!D5&lt;100,ABS(D5)&lt;15),"",IF(AND('A+C'!D5&lt;50,ABS(D5)&lt;30),"",D5)))</f>
        <v/>
      </c>
      <c r="U5" s="202" t="str">
        <f>IF(ABS(E5)&lt;8,"",IF(AND('A+C'!E5&lt;100,ABS(E5)&lt;15),"",IF(AND('A+C'!E5&lt;50,ABS(E5)&lt;30),"",E5)))</f>
        <v/>
      </c>
      <c r="V5" s="202" t="str">
        <f>IF(ABS(F5)&lt;8,"",IF(AND('A+C'!F5&lt;100,ABS(F5)&lt;15),"",IF(AND('A+C'!F5&lt;50,ABS(F5)&lt;30),"",F5)))</f>
        <v/>
      </c>
      <c r="W5" s="202" t="str">
        <f>IF(ABS(G5)&lt;8,"",IF(AND('A+C'!G5&lt;100,ABS(G5)&lt;15),"",IF(AND('A+C'!G5&lt;50,ABS(G5)&lt;30),"",G5)))</f>
        <v/>
      </c>
      <c r="X5" s="202" t="str">
        <f>IF(ABS(H5)&lt;8,"",IF(AND('A+C'!H5&lt;100,ABS(H5)&lt;15),"",IF(AND('A+C'!H5&lt;50,ABS(H5)&lt;30),"",H5)))</f>
        <v/>
      </c>
      <c r="Y5" s="202" t="str">
        <f>IF(ABS(I5)&lt;8,"",IF(AND('A+C'!I5&lt;100,ABS(I5)&lt;15),"",IF(AND('A+C'!I5&lt;50,ABS(I5)&lt;30),"",I5)))</f>
        <v/>
      </c>
      <c r="Z5" s="202" t="str">
        <f>IF(ABS(J5)&lt;8,"",IF(AND('A+C'!J5&lt;100,ABS(J5)&lt;15),"",IF(AND('A+C'!J5&lt;50,ABS(J5)&lt;30),"",J5)))</f>
        <v/>
      </c>
      <c r="AA5" s="202" t="str">
        <f>IF(ABS(K5)&lt;8,"",IF(AND('A+C'!K5&lt;100,ABS(K5)&lt;15),"",IF(AND('A+C'!K5&lt;50,ABS(K5)&lt;30),"",K5)))</f>
        <v/>
      </c>
      <c r="AB5" s="202" t="str">
        <f>IF(ABS(L5)&lt;8,"",IF(AND('A+C'!L5&lt;100,ABS(L5)&lt;15),"",IF(AND('A+C'!L5&lt;50,ABS(L5)&lt;30),"",L5)))</f>
        <v/>
      </c>
      <c r="AC5" s="202" t="str">
        <f>IF(ABS(M5)&lt;8,"",IF(AND('A+C'!M5&lt;100,ABS(M5)&lt;15),"",IF(AND('A+C'!M5&lt;50,ABS(M5)&lt;30),"",M5)))</f>
        <v/>
      </c>
      <c r="AD5" s="203">
        <f>IF(ABS(N5)&lt;8,"",IF(AND('A+C'!N5&lt;100,ABS(N5)&lt;15),"",IF(AND('A+C'!N5&lt;50,ABS(N5)&lt;30),"",N5)))</f>
        <v>12.084101043315052</v>
      </c>
      <c r="AE5" s="22">
        <f t="shared" ref="AE5:AE16" si="4">COUNT(S5:AD5)</f>
        <v>1</v>
      </c>
    </row>
    <row r="6" spans="1:31" ht="19.5" customHeight="1">
      <c r="A6" s="95">
        <v>2</v>
      </c>
      <c r="B6" s="82" t="s">
        <v>4</v>
      </c>
      <c r="C6" s="91">
        <v>7.5511506263410499</v>
      </c>
      <c r="D6" s="92">
        <v>4.9726121398486249</v>
      </c>
      <c r="E6" s="92">
        <v>2.6942602654193557</v>
      </c>
      <c r="F6" s="92">
        <v>30.28260896973606</v>
      </c>
      <c r="G6" s="92">
        <v>21.208246634386885</v>
      </c>
      <c r="H6" s="92">
        <v>16.745061653878892</v>
      </c>
      <c r="I6" s="92">
        <v>11.381171761202811</v>
      </c>
      <c r="J6" s="92">
        <v>16.162654530761309</v>
      </c>
      <c r="K6" s="92">
        <v>-1.1941931223841555</v>
      </c>
      <c r="L6" s="92">
        <v>2.0477848576452238</v>
      </c>
      <c r="M6" s="92">
        <v>5.672492728353963</v>
      </c>
      <c r="N6" s="93">
        <v>13.277940605771985</v>
      </c>
      <c r="O6" s="91">
        <f t="shared" si="1"/>
        <v>30.28260896973606</v>
      </c>
      <c r="P6" s="92">
        <f t="shared" si="2"/>
        <v>-1.1941931223841555</v>
      </c>
      <c r="Q6" s="176">
        <f t="shared" si="3"/>
        <v>10.900149304246833</v>
      </c>
      <c r="R6" s="22">
        <v>2</v>
      </c>
      <c r="S6" s="201" t="str">
        <f>IF(ABS(C6)&lt;8,"",IF(AND('A+C'!C6&lt;100,ABS(C6)&lt;15),"",IF(AND('A+C'!C6&lt;50,ABS(C6)&lt;30),"",C6)))</f>
        <v/>
      </c>
      <c r="T6" s="202" t="str">
        <f>IF(ABS(D6)&lt;8,"",IF(AND('A+C'!D6&lt;100,ABS(D6)&lt;15),"",IF(AND('A+C'!D6&lt;50,ABS(D6)&lt;30),"",D6)))</f>
        <v/>
      </c>
      <c r="U6" s="202" t="str">
        <f>IF(ABS(E6)&lt;8,"",IF(AND('A+C'!E6&lt;100,ABS(E6)&lt;15),"",IF(AND('A+C'!E6&lt;50,ABS(E6)&lt;30),"",E6)))</f>
        <v/>
      </c>
      <c r="V6" s="202">
        <f>IF(ABS(F6)&lt;8,"",IF(AND('A+C'!F6&lt;100,ABS(F6)&lt;15),"",IF(AND('A+C'!F6&lt;50,ABS(F6)&lt;30),"",F6)))</f>
        <v>30.28260896973606</v>
      </c>
      <c r="W6" s="202">
        <f>IF(ABS(G6)&lt;8,"",IF(AND('A+C'!G6&lt;100,ABS(G6)&lt;15),"",IF(AND('A+C'!G6&lt;50,ABS(G6)&lt;30),"",G6)))</f>
        <v>21.208246634386885</v>
      </c>
      <c r="X6" s="202">
        <f>IF(ABS(H6)&lt;8,"",IF(AND('A+C'!H6&lt;100,ABS(H6)&lt;15),"",IF(AND('A+C'!H6&lt;50,ABS(H6)&lt;30),"",H6)))</f>
        <v>16.745061653878892</v>
      </c>
      <c r="Y6" s="202">
        <f>IF(ABS(I6)&lt;8,"",IF(AND('A+C'!I6&lt;100,ABS(I6)&lt;15),"",IF(AND('A+C'!I6&lt;50,ABS(I6)&lt;30),"",I6)))</f>
        <v>11.381171761202811</v>
      </c>
      <c r="Z6" s="202">
        <f>IF(ABS(J6)&lt;8,"",IF(AND('A+C'!J6&lt;100,ABS(J6)&lt;15),"",IF(AND('A+C'!J6&lt;50,ABS(J6)&lt;30),"",J6)))</f>
        <v>16.162654530761309</v>
      </c>
      <c r="AA6" s="202" t="str">
        <f>IF(ABS(K6)&lt;8,"",IF(AND('A+C'!K6&lt;100,ABS(K6)&lt;15),"",IF(AND('A+C'!K6&lt;50,ABS(K6)&lt;30),"",K6)))</f>
        <v/>
      </c>
      <c r="AB6" s="202" t="str">
        <f>IF(ABS(L6)&lt;8,"",IF(AND('A+C'!L6&lt;100,ABS(L6)&lt;15),"",IF(AND('A+C'!L6&lt;50,ABS(L6)&lt;30),"",L6)))</f>
        <v/>
      </c>
      <c r="AC6" s="202" t="str">
        <f>IF(ABS(M6)&lt;8,"",IF(AND('A+C'!M6&lt;100,ABS(M6)&lt;15),"",IF(AND('A+C'!M6&lt;50,ABS(M6)&lt;30),"",M6)))</f>
        <v/>
      </c>
      <c r="AD6" s="203">
        <f>IF(ABS(N6)&lt;8,"",IF(AND('A+C'!N6&lt;100,ABS(N6)&lt;15),"",IF(AND('A+C'!N6&lt;50,ABS(N6)&lt;30),"",N6)))</f>
        <v>13.277940605771985</v>
      </c>
      <c r="AE6" s="22">
        <f t="shared" si="4"/>
        <v>6</v>
      </c>
    </row>
    <row r="7" spans="1:31" ht="19.5" customHeight="1">
      <c r="A7" s="95">
        <v>3</v>
      </c>
      <c r="B7" s="82" t="s">
        <v>6</v>
      </c>
      <c r="C7" s="91">
        <v>2.5734604063113551</v>
      </c>
      <c r="D7" s="92">
        <v>4.821458786128419</v>
      </c>
      <c r="E7" s="92">
        <v>-0.4331424744304152</v>
      </c>
      <c r="F7" s="92">
        <v>2.8194279001371414</v>
      </c>
      <c r="G7" s="92">
        <v>-1.0003611190913806</v>
      </c>
      <c r="H7" s="92">
        <v>-0.10513713204344999</v>
      </c>
      <c r="I7" s="92">
        <v>0.39548796102450662</v>
      </c>
      <c r="J7" s="92">
        <v>-1.08409895819257</v>
      </c>
      <c r="K7" s="92">
        <v>0.18472650321343451</v>
      </c>
      <c r="L7" s="92">
        <v>-0.35683613937235814</v>
      </c>
      <c r="M7" s="92">
        <v>1.0712243144236908</v>
      </c>
      <c r="N7" s="93">
        <v>13.949353172950447</v>
      </c>
      <c r="O7" s="91">
        <f t="shared" si="1"/>
        <v>13.949353172950447</v>
      </c>
      <c r="P7" s="92">
        <f t="shared" si="2"/>
        <v>-1.08409895819257</v>
      </c>
      <c r="Q7" s="176">
        <f t="shared" si="3"/>
        <v>1.9029636017549019</v>
      </c>
      <c r="R7" s="22">
        <v>3</v>
      </c>
      <c r="S7" s="201" t="str">
        <f>IF(ABS(C7)&lt;8,"",IF(AND('A+C'!C7&lt;100,ABS(C7)&lt;15),"",IF(AND('A+C'!C7&lt;50,ABS(C7)&lt;30),"",C7)))</f>
        <v/>
      </c>
      <c r="T7" s="202" t="str">
        <f>IF(ABS(D7)&lt;8,"",IF(AND('A+C'!D7&lt;100,ABS(D7)&lt;15),"",IF(AND('A+C'!D7&lt;50,ABS(D7)&lt;30),"",D7)))</f>
        <v/>
      </c>
      <c r="U7" s="202" t="str">
        <f>IF(ABS(E7)&lt;8,"",IF(AND('A+C'!E7&lt;100,ABS(E7)&lt;15),"",IF(AND('A+C'!E7&lt;50,ABS(E7)&lt;30),"",E7)))</f>
        <v/>
      </c>
      <c r="V7" s="202" t="str">
        <f>IF(ABS(F7)&lt;8,"",IF(AND('A+C'!F7&lt;100,ABS(F7)&lt;15),"",IF(AND('A+C'!F7&lt;50,ABS(F7)&lt;30),"",F7)))</f>
        <v/>
      </c>
      <c r="W7" s="202" t="str">
        <f>IF(ABS(G7)&lt;8,"",IF(AND('A+C'!G7&lt;100,ABS(G7)&lt;15),"",IF(AND('A+C'!G7&lt;50,ABS(G7)&lt;30),"",G7)))</f>
        <v/>
      </c>
      <c r="X7" s="202" t="str">
        <f>IF(ABS(H7)&lt;8,"",IF(AND('A+C'!H7&lt;100,ABS(H7)&lt;15),"",IF(AND('A+C'!H7&lt;50,ABS(H7)&lt;30),"",H7)))</f>
        <v/>
      </c>
      <c r="Y7" s="202" t="str">
        <f>IF(ABS(I7)&lt;8,"",IF(AND('A+C'!I7&lt;100,ABS(I7)&lt;15),"",IF(AND('A+C'!I7&lt;50,ABS(I7)&lt;30),"",I7)))</f>
        <v/>
      </c>
      <c r="Z7" s="202" t="str">
        <f>IF(ABS(J7)&lt;8,"",IF(AND('A+C'!J7&lt;100,ABS(J7)&lt;15),"",IF(AND('A+C'!J7&lt;50,ABS(J7)&lt;30),"",J7)))</f>
        <v/>
      </c>
      <c r="AA7" s="202" t="str">
        <f>IF(ABS(K7)&lt;8,"",IF(AND('A+C'!K7&lt;100,ABS(K7)&lt;15),"",IF(AND('A+C'!K7&lt;50,ABS(K7)&lt;30),"",K7)))</f>
        <v/>
      </c>
      <c r="AB7" s="202" t="str">
        <f>IF(ABS(L7)&lt;8,"",IF(AND('A+C'!L7&lt;100,ABS(L7)&lt;15),"",IF(AND('A+C'!L7&lt;50,ABS(L7)&lt;30),"",L7)))</f>
        <v/>
      </c>
      <c r="AC7" s="202" t="str">
        <f>IF(ABS(M7)&lt;8,"",IF(AND('A+C'!M7&lt;100,ABS(M7)&lt;15),"",IF(AND('A+C'!M7&lt;50,ABS(M7)&lt;30),"",M7)))</f>
        <v/>
      </c>
      <c r="AD7" s="203">
        <f>IF(ABS(N7)&lt;8,"",IF(AND('A+C'!N7&lt;100,ABS(N7)&lt;15),"",IF(AND('A+C'!N7&lt;50,ABS(N7)&lt;30),"",N7)))</f>
        <v>13.949353172950447</v>
      </c>
      <c r="AE7" s="22">
        <f t="shared" si="4"/>
        <v>1</v>
      </c>
    </row>
    <row r="8" spans="1:31" ht="19.5" customHeight="1">
      <c r="A8" s="95">
        <v>4</v>
      </c>
      <c r="B8" s="82" t="s">
        <v>8</v>
      </c>
      <c r="C8" s="91">
        <v>4.8717093621409653</v>
      </c>
      <c r="D8" s="92">
        <v>5.7045967405486016</v>
      </c>
      <c r="E8" s="92">
        <v>6.8758113124617859</v>
      </c>
      <c r="F8" s="92">
        <v>4.978776629953777</v>
      </c>
      <c r="G8" s="92">
        <v>7.5195086103413686</v>
      </c>
      <c r="H8" s="92">
        <v>11.152508186170962</v>
      </c>
      <c r="I8" s="92">
        <v>3.3269506171217911</v>
      </c>
      <c r="J8" s="92">
        <v>5.2690381376003144</v>
      </c>
      <c r="K8" s="92">
        <v>5.2554268449839281</v>
      </c>
      <c r="L8" s="92">
        <v>2.9721523563528058</v>
      </c>
      <c r="M8" s="92">
        <v>5.7681604123330752</v>
      </c>
      <c r="N8" s="93">
        <v>9.1627858575028966</v>
      </c>
      <c r="O8" s="91">
        <f t="shared" si="1"/>
        <v>11.152508186170962</v>
      </c>
      <c r="P8" s="92">
        <f t="shared" si="2"/>
        <v>2.9721523563528058</v>
      </c>
      <c r="Q8" s="176">
        <f t="shared" si="3"/>
        <v>6.0714520889593553</v>
      </c>
      <c r="R8" s="22">
        <v>4</v>
      </c>
      <c r="S8" s="201" t="str">
        <f>IF(ABS(C8)&lt;8,"",IF(AND('A+C'!C8&lt;100,ABS(C8)&lt;15),"",IF(AND('A+C'!C8&lt;50,ABS(C8)&lt;30),"",C8)))</f>
        <v/>
      </c>
      <c r="T8" s="202" t="str">
        <f>IF(ABS(D8)&lt;8,"",IF(AND('A+C'!D8&lt;100,ABS(D8)&lt;15),"",IF(AND('A+C'!D8&lt;50,ABS(D8)&lt;30),"",D8)))</f>
        <v/>
      </c>
      <c r="U8" s="202" t="str">
        <f>IF(ABS(E8)&lt;8,"",IF(AND('A+C'!E8&lt;100,ABS(E8)&lt;15),"",IF(AND('A+C'!E8&lt;50,ABS(E8)&lt;30),"",E8)))</f>
        <v/>
      </c>
      <c r="V8" s="202" t="str">
        <f>IF(ABS(F8)&lt;8,"",IF(AND('A+C'!F8&lt;100,ABS(F8)&lt;15),"",IF(AND('A+C'!F8&lt;50,ABS(F8)&lt;30),"",F8)))</f>
        <v/>
      </c>
      <c r="W8" s="202" t="str">
        <f>IF(ABS(G8)&lt;8,"",IF(AND('A+C'!G8&lt;100,ABS(G8)&lt;15),"",IF(AND('A+C'!G8&lt;50,ABS(G8)&lt;30),"",G8)))</f>
        <v/>
      </c>
      <c r="X8" s="202" t="str">
        <f>IF(ABS(H8)&lt;8,"",IF(AND('A+C'!H8&lt;100,ABS(H8)&lt;15),"",IF(AND('A+C'!H8&lt;50,ABS(H8)&lt;30),"",H8)))</f>
        <v/>
      </c>
      <c r="Y8" s="202" t="str">
        <f>IF(ABS(I8)&lt;8,"",IF(AND('A+C'!I8&lt;100,ABS(I8)&lt;15),"",IF(AND('A+C'!I8&lt;50,ABS(I8)&lt;30),"",I8)))</f>
        <v/>
      </c>
      <c r="Z8" s="202" t="str">
        <f>IF(ABS(J8)&lt;8,"",IF(AND('A+C'!J8&lt;100,ABS(J8)&lt;15),"",IF(AND('A+C'!J8&lt;50,ABS(J8)&lt;30),"",J8)))</f>
        <v/>
      </c>
      <c r="AA8" s="202" t="str">
        <f>IF(ABS(K8)&lt;8,"",IF(AND('A+C'!K8&lt;100,ABS(K8)&lt;15),"",IF(AND('A+C'!K8&lt;50,ABS(K8)&lt;30),"",K8)))</f>
        <v/>
      </c>
      <c r="AB8" s="202" t="str">
        <f>IF(ABS(L8)&lt;8,"",IF(AND('A+C'!L8&lt;100,ABS(L8)&lt;15),"",IF(AND('A+C'!L8&lt;50,ABS(L8)&lt;30),"",L8)))</f>
        <v/>
      </c>
      <c r="AC8" s="202" t="str">
        <f>IF(ABS(M8)&lt;8,"",IF(AND('A+C'!M8&lt;100,ABS(M8)&lt;15),"",IF(AND('A+C'!M8&lt;50,ABS(M8)&lt;30),"",M8)))</f>
        <v/>
      </c>
      <c r="AD8" s="203">
        <f>IF(ABS(N8)&lt;8,"",IF(AND('A+C'!N8&lt;100,ABS(N8)&lt;15),"",IF(AND('A+C'!N8&lt;50,ABS(N8)&lt;30),"",N8)))</f>
        <v>9.1627858575028966</v>
      </c>
      <c r="AE8" s="22">
        <f t="shared" si="4"/>
        <v>1</v>
      </c>
    </row>
    <row r="9" spans="1:31" ht="19.5" customHeight="1">
      <c r="A9" s="95">
        <v>5</v>
      </c>
      <c r="B9" s="82" t="s">
        <v>10</v>
      </c>
      <c r="C9" s="91"/>
      <c r="D9" s="92"/>
      <c r="E9" s="92">
        <v>-1.5264278368238537</v>
      </c>
      <c r="F9" s="92"/>
      <c r="G9" s="92">
        <v>6.587332614851805</v>
      </c>
      <c r="H9" s="92"/>
      <c r="I9" s="92"/>
      <c r="J9" s="92">
        <v>-0.12918833996496759</v>
      </c>
      <c r="K9" s="92"/>
      <c r="L9" s="92"/>
      <c r="M9" s="92">
        <v>3.1981120197966058</v>
      </c>
      <c r="N9" s="93"/>
      <c r="O9" s="91">
        <f t="shared" si="1"/>
        <v>6.587332614851805</v>
      </c>
      <c r="P9" s="92">
        <f t="shared" si="2"/>
        <v>-1.5264278368238537</v>
      </c>
      <c r="Q9" s="176">
        <f t="shared" si="3"/>
        <v>2.0324571144648975</v>
      </c>
      <c r="R9" s="22">
        <v>5</v>
      </c>
      <c r="S9" s="201" t="str">
        <f>IF(ABS(C9)&lt;8,"",IF(AND('A+C'!C9&lt;100,ABS(C9)&lt;15),"",IF(AND('A+C'!C9&lt;50,ABS(C9)&lt;30),"",C9)))</f>
        <v/>
      </c>
      <c r="T9" s="202" t="str">
        <f>IF(ABS(D9)&lt;8,"",IF(AND('A+C'!D9&lt;100,ABS(D9)&lt;15),"",IF(AND('A+C'!D9&lt;50,ABS(D9)&lt;30),"",D9)))</f>
        <v/>
      </c>
      <c r="U9" s="202" t="str">
        <f>IF(ABS(E9)&lt;8,"",IF(AND('A+C'!E9&lt;100,ABS(E9)&lt;15),"",IF(AND('A+C'!E9&lt;50,ABS(E9)&lt;30),"",E9)))</f>
        <v/>
      </c>
      <c r="V9" s="202" t="str">
        <f>IF(ABS(F9)&lt;8,"",IF(AND('A+C'!F9&lt;100,ABS(F9)&lt;15),"",IF(AND('A+C'!F9&lt;50,ABS(F9)&lt;30),"",F9)))</f>
        <v/>
      </c>
      <c r="W9" s="202" t="str">
        <f>IF(ABS(G9)&lt;8,"",IF(AND('A+C'!G9&lt;100,ABS(G9)&lt;15),"",IF(AND('A+C'!G9&lt;50,ABS(G9)&lt;30),"",G9)))</f>
        <v/>
      </c>
      <c r="X9" s="202" t="str">
        <f>IF(ABS(H9)&lt;8,"",IF(AND('A+C'!H9&lt;100,ABS(H9)&lt;15),"",IF(AND('A+C'!H9&lt;50,ABS(H9)&lt;30),"",H9)))</f>
        <v/>
      </c>
      <c r="Y9" s="202" t="str">
        <f>IF(ABS(I9)&lt;8,"",IF(AND('A+C'!I9&lt;100,ABS(I9)&lt;15),"",IF(AND('A+C'!I9&lt;50,ABS(I9)&lt;30),"",I9)))</f>
        <v/>
      </c>
      <c r="Z9" s="202" t="str">
        <f>IF(ABS(J9)&lt;8,"",IF(AND('A+C'!J9&lt;100,ABS(J9)&lt;15),"",IF(AND('A+C'!J9&lt;50,ABS(J9)&lt;30),"",J9)))</f>
        <v/>
      </c>
      <c r="AA9" s="202" t="str">
        <f>IF(ABS(K9)&lt;8,"",IF(AND('A+C'!K9&lt;100,ABS(K9)&lt;15),"",IF(AND('A+C'!K9&lt;50,ABS(K9)&lt;30),"",K9)))</f>
        <v/>
      </c>
      <c r="AB9" s="202" t="str">
        <f>IF(ABS(L9)&lt;8,"",IF(AND('A+C'!L9&lt;100,ABS(L9)&lt;15),"",IF(AND('A+C'!L9&lt;50,ABS(L9)&lt;30),"",L9)))</f>
        <v/>
      </c>
      <c r="AC9" s="202" t="str">
        <f>IF(ABS(M9)&lt;8,"",IF(AND('A+C'!M9&lt;100,ABS(M9)&lt;15),"",IF(AND('A+C'!M9&lt;50,ABS(M9)&lt;30),"",M9)))</f>
        <v/>
      </c>
      <c r="AD9" s="203" t="str">
        <f>IF(ABS(N9)&lt;8,"",IF(AND('A+C'!N9&lt;100,ABS(N9)&lt;15),"",IF(AND('A+C'!N9&lt;50,ABS(N9)&lt;30),"",N9)))</f>
        <v/>
      </c>
      <c r="AE9" s="22">
        <f t="shared" si="4"/>
        <v>0</v>
      </c>
    </row>
    <row r="10" spans="1:31" ht="19.5" customHeight="1">
      <c r="A10" s="95">
        <v>6</v>
      </c>
      <c r="B10" s="82" t="s">
        <v>12</v>
      </c>
      <c r="C10" s="106">
        <v>4.0635844418291178</v>
      </c>
      <c r="D10" s="92"/>
      <c r="E10" s="135"/>
      <c r="F10" s="92"/>
      <c r="G10" s="135"/>
      <c r="H10" s="92"/>
      <c r="I10" s="135"/>
      <c r="J10" s="92"/>
      <c r="K10" s="92"/>
      <c r="L10" s="92"/>
      <c r="M10" s="135"/>
      <c r="N10" s="204"/>
      <c r="O10" s="91">
        <f t="shared" si="1"/>
        <v>4.0635844418291178</v>
      </c>
      <c r="P10" s="92">
        <f t="shared" si="2"/>
        <v>4.0635844418291178</v>
      </c>
      <c r="Q10" s="176">
        <f t="shared" si="3"/>
        <v>4.0635844418291178</v>
      </c>
      <c r="R10" s="22">
        <v>6</v>
      </c>
      <c r="S10" s="201" t="str">
        <f>IF(ABS(C10)&lt;8,"",IF(AND('A+C'!C10&lt;100,ABS(C10)&lt;15),"",IF(AND('A+C'!C10&lt;50,ABS(C10)&lt;30),"",C10)))</f>
        <v/>
      </c>
      <c r="T10" s="202" t="str">
        <f>IF(ABS(D10)&lt;8,"",IF(AND('A+C'!D10&lt;100,ABS(D10)&lt;15),"",IF(AND('A+C'!D10&lt;50,ABS(D10)&lt;30),"",D10)))</f>
        <v/>
      </c>
      <c r="U10" s="202" t="str">
        <f>IF(ABS(E10)&lt;8,"",IF(AND('A+C'!E10&lt;100,ABS(E10)&lt;15),"",IF(AND('A+C'!E10&lt;50,ABS(E10)&lt;30),"",E10)))</f>
        <v/>
      </c>
      <c r="V10" s="202" t="str">
        <f>IF(ABS(F10)&lt;8,"",IF(AND('A+C'!F10&lt;100,ABS(F10)&lt;15),"",IF(AND('A+C'!F10&lt;50,ABS(F10)&lt;30),"",F10)))</f>
        <v/>
      </c>
      <c r="W10" s="202" t="str">
        <f>IF(ABS(G10)&lt;8,"",IF(AND('A+C'!G10&lt;100,ABS(G10)&lt;15),"",IF(AND('A+C'!G10&lt;50,ABS(G10)&lt;30),"",G10)))</f>
        <v/>
      </c>
      <c r="X10" s="202" t="str">
        <f>IF(ABS(H10)&lt;8,"",IF(AND('A+C'!H10&lt;100,ABS(H10)&lt;15),"",IF(AND('A+C'!H10&lt;50,ABS(H10)&lt;30),"",H10)))</f>
        <v/>
      </c>
      <c r="Y10" s="202" t="str">
        <f>IF(ABS(I10)&lt;8,"",IF(AND('A+C'!I10&lt;100,ABS(I10)&lt;15),"",IF(AND('A+C'!I10&lt;50,ABS(I10)&lt;30),"",I10)))</f>
        <v/>
      </c>
      <c r="Z10" s="202" t="str">
        <f>IF(ABS(J10)&lt;8,"",IF(AND('A+C'!J10&lt;100,ABS(J10)&lt;15),"",IF(AND('A+C'!J10&lt;50,ABS(J10)&lt;30),"",J10)))</f>
        <v/>
      </c>
      <c r="AA10" s="202" t="str">
        <f>IF(ABS(K10)&lt;8,"",IF(AND('A+C'!K10&lt;100,ABS(K10)&lt;15),"",IF(AND('A+C'!K10&lt;50,ABS(K10)&lt;30),"",K10)))</f>
        <v/>
      </c>
      <c r="AB10" s="202" t="str">
        <f>IF(ABS(L10)&lt;8,"",IF(AND('A+C'!L10&lt;100,ABS(L10)&lt;15),"",IF(AND('A+C'!L10&lt;50,ABS(L10)&lt;30),"",L10)))</f>
        <v/>
      </c>
      <c r="AC10" s="202" t="str">
        <f>IF(ABS(M10)&lt;8,"",IF(AND('A+C'!M10&lt;100,ABS(M10)&lt;15),"",IF(AND('A+C'!M10&lt;50,ABS(M10)&lt;30),"",M10)))</f>
        <v/>
      </c>
      <c r="AD10" s="203" t="str">
        <f>IF(ABS(N10)&lt;8,"",IF(AND('A+C'!N10&lt;100,ABS(N10)&lt;15),"",IF(AND('A+C'!N10&lt;50,ABS(N10)&lt;30),"",N10)))</f>
        <v/>
      </c>
      <c r="AE10" s="22">
        <f t="shared" si="4"/>
        <v>0</v>
      </c>
    </row>
    <row r="11" spans="1:31" ht="19.5" customHeight="1">
      <c r="A11" s="95">
        <v>7</v>
      </c>
      <c r="B11" s="82" t="s">
        <v>14</v>
      </c>
      <c r="C11" s="91">
        <v>-7.5975263100381323</v>
      </c>
      <c r="D11" s="92">
        <v>-4.9245270058101367</v>
      </c>
      <c r="E11" s="92">
        <v>-4.2879239468110555</v>
      </c>
      <c r="F11" s="92">
        <v>-5.4439516997169388</v>
      </c>
      <c r="G11" s="92">
        <v>-4.5587488822561708</v>
      </c>
      <c r="H11" s="92">
        <v>-4.2081845794470043</v>
      </c>
      <c r="I11" s="92">
        <v>-1.0615056132959595</v>
      </c>
      <c r="J11" s="92">
        <v>-3.1384126009257609</v>
      </c>
      <c r="K11" s="92">
        <v>-3.5293457299600033</v>
      </c>
      <c r="L11" s="92">
        <v>1.0407593356025528</v>
      </c>
      <c r="M11" s="180"/>
      <c r="N11" s="93">
        <v>2.3945662015379954</v>
      </c>
      <c r="O11" s="91">
        <f t="shared" si="1"/>
        <v>2.3945662015379954</v>
      </c>
      <c r="P11" s="92">
        <f t="shared" si="2"/>
        <v>-7.5975263100381323</v>
      </c>
      <c r="Q11" s="176">
        <f t="shared" si="3"/>
        <v>-3.2104364391927831</v>
      </c>
      <c r="R11" s="22">
        <v>7</v>
      </c>
      <c r="S11" s="201" t="str">
        <f>IF(ABS(C11)&lt;8,"",IF(AND('A+C'!C11&lt;100,ABS(C11)&lt;15),"",IF(AND('A+C'!C11&lt;50,ABS(C11)&lt;30),"",C11)))</f>
        <v/>
      </c>
      <c r="T11" s="202" t="str">
        <f>IF(ABS(D11)&lt;8,"",IF(AND('A+C'!D11&lt;100,ABS(D11)&lt;15),"",IF(AND('A+C'!D11&lt;50,ABS(D11)&lt;30),"",D11)))</f>
        <v/>
      </c>
      <c r="U11" s="202" t="str">
        <f>IF(ABS(E11)&lt;8,"",IF(AND('A+C'!E11&lt;100,ABS(E11)&lt;15),"",IF(AND('A+C'!E11&lt;50,ABS(E11)&lt;30),"",E11)))</f>
        <v/>
      </c>
      <c r="V11" s="202" t="str">
        <f>IF(ABS(F11)&lt;8,"",IF(AND('A+C'!F11&lt;100,ABS(F11)&lt;15),"",IF(AND('A+C'!F11&lt;50,ABS(F11)&lt;30),"",F11)))</f>
        <v/>
      </c>
      <c r="W11" s="202" t="str">
        <f>IF(ABS(G11)&lt;8,"",IF(AND('A+C'!G11&lt;100,ABS(G11)&lt;15),"",IF(AND('A+C'!G11&lt;50,ABS(G11)&lt;30),"",G11)))</f>
        <v/>
      </c>
      <c r="X11" s="202" t="str">
        <f>IF(ABS(H11)&lt;8,"",IF(AND('A+C'!H11&lt;100,ABS(H11)&lt;15),"",IF(AND('A+C'!H11&lt;50,ABS(H11)&lt;30),"",H11)))</f>
        <v/>
      </c>
      <c r="Y11" s="202" t="str">
        <f>IF(ABS(I11)&lt;8,"",IF(AND('A+C'!I11&lt;100,ABS(I11)&lt;15),"",IF(AND('A+C'!I11&lt;50,ABS(I11)&lt;30),"",I11)))</f>
        <v/>
      </c>
      <c r="Z11" s="202" t="str">
        <f>IF(ABS(J11)&lt;8,"",IF(AND('A+C'!J11&lt;100,ABS(J11)&lt;15),"",IF(AND('A+C'!J11&lt;50,ABS(J11)&lt;30),"",J11)))</f>
        <v/>
      </c>
      <c r="AA11" s="202" t="str">
        <f>IF(ABS(K11)&lt;8,"",IF(AND('A+C'!K11&lt;100,ABS(K11)&lt;15),"",IF(AND('A+C'!K11&lt;50,ABS(K11)&lt;30),"",K11)))</f>
        <v/>
      </c>
      <c r="AB11" s="202" t="str">
        <f>IF(ABS(L11)&lt;8,"",IF(AND('A+C'!L11&lt;100,ABS(L11)&lt;15),"",IF(AND('A+C'!L11&lt;50,ABS(L11)&lt;30),"",L11)))</f>
        <v/>
      </c>
      <c r="AC11" s="202" t="str">
        <f>IF(ABS(M11)&lt;8,"",IF(AND('A+C'!M11&lt;100,ABS(M11)&lt;15),"",IF(AND('A+C'!M11&lt;50,ABS(M11)&lt;30),"",M11)))</f>
        <v/>
      </c>
      <c r="AD11" s="203" t="str">
        <f>IF(ABS(N11)&lt;8,"",IF(AND('A+C'!N11&lt;100,ABS(N11)&lt;15),"",IF(AND('A+C'!N11&lt;50,ABS(N11)&lt;30),"",N11)))</f>
        <v/>
      </c>
      <c r="AE11" s="22">
        <f t="shared" si="4"/>
        <v>0</v>
      </c>
    </row>
    <row r="12" spans="1:31" ht="19.5" customHeight="1">
      <c r="A12" s="95">
        <v>8</v>
      </c>
      <c r="B12" s="108" t="s">
        <v>15</v>
      </c>
      <c r="C12" s="141">
        <v>3.5198105802229575E-2</v>
      </c>
      <c r="D12" s="142">
        <v>0.66009159475185764</v>
      </c>
      <c r="E12" s="142">
        <v>0.1004985603582727</v>
      </c>
      <c r="F12" s="142">
        <v>2.0008111461625733</v>
      </c>
      <c r="G12" s="142">
        <v>1.723194447818942</v>
      </c>
      <c r="H12" s="142">
        <v>2.5357745165057599</v>
      </c>
      <c r="I12" s="142">
        <v>0.47254178611478787</v>
      </c>
      <c r="J12" s="142">
        <v>2.9306135475346117E-2</v>
      </c>
      <c r="K12" s="142">
        <v>0.6182110344171996</v>
      </c>
      <c r="L12" s="142">
        <v>0.40144343939419663</v>
      </c>
      <c r="M12" s="142">
        <v>2.9598117159327111E-2</v>
      </c>
      <c r="N12" s="143">
        <v>11.904661806313669</v>
      </c>
      <c r="O12" s="141">
        <f t="shared" si="1"/>
        <v>11.904661806313669</v>
      </c>
      <c r="P12" s="142">
        <f t="shared" si="2"/>
        <v>2.9306135475346117E-2</v>
      </c>
      <c r="Q12" s="183">
        <f t="shared" si="3"/>
        <v>1.7092775575228469</v>
      </c>
      <c r="R12" s="22">
        <v>8</v>
      </c>
      <c r="S12" s="201" t="str">
        <f>IF(ABS(C12)&lt;8,"",IF(AND('A+C'!C12&lt;100,ABS(C12)&lt;15),"",IF(AND('A+C'!C12&lt;50,ABS(C12)&lt;30),"",C12)))</f>
        <v/>
      </c>
      <c r="T12" s="202" t="str">
        <f>IF(ABS(D12)&lt;8,"",IF(AND('A+C'!D12&lt;100,ABS(D12)&lt;15),"",IF(AND('A+C'!D12&lt;50,ABS(D12)&lt;30),"",D12)))</f>
        <v/>
      </c>
      <c r="U12" s="202" t="str">
        <f>IF(ABS(E12)&lt;8,"",IF(AND('A+C'!E12&lt;100,ABS(E12)&lt;15),"",IF(AND('A+C'!E12&lt;50,ABS(E12)&lt;30),"",E12)))</f>
        <v/>
      </c>
      <c r="V12" s="202" t="str">
        <f>IF(ABS(F12)&lt;8,"",IF(AND('A+C'!F12&lt;100,ABS(F12)&lt;15),"",IF(AND('A+C'!F12&lt;50,ABS(F12)&lt;30),"",F12)))</f>
        <v/>
      </c>
      <c r="W12" s="202" t="str">
        <f>IF(ABS(G12)&lt;8,"",IF(AND('A+C'!G12&lt;100,ABS(G12)&lt;15),"",IF(AND('A+C'!G12&lt;50,ABS(G12)&lt;30),"",G12)))</f>
        <v/>
      </c>
      <c r="X12" s="202" t="str">
        <f>IF(ABS(H12)&lt;8,"",IF(AND('A+C'!H12&lt;100,ABS(H12)&lt;15),"",IF(AND('A+C'!H12&lt;50,ABS(H12)&lt;30),"",H12)))</f>
        <v/>
      </c>
      <c r="Y12" s="202" t="str">
        <f>IF(ABS(I12)&lt;8,"",IF(AND('A+C'!I12&lt;100,ABS(I12)&lt;15),"",IF(AND('A+C'!I12&lt;50,ABS(I12)&lt;30),"",I12)))</f>
        <v/>
      </c>
      <c r="Z12" s="202" t="str">
        <f>IF(ABS(J12)&lt;8,"",IF(AND('A+C'!J12&lt;100,ABS(J12)&lt;15),"",IF(AND('A+C'!J12&lt;50,ABS(J12)&lt;30),"",J12)))</f>
        <v/>
      </c>
      <c r="AA12" s="202" t="str">
        <f>IF(ABS(K12)&lt;8,"",IF(AND('A+C'!K12&lt;100,ABS(K12)&lt;15),"",IF(AND('A+C'!K12&lt;50,ABS(K12)&lt;30),"",K12)))</f>
        <v/>
      </c>
      <c r="AB12" s="202" t="str">
        <f>IF(ABS(L12)&lt;8,"",IF(AND('A+C'!L12&lt;100,ABS(L12)&lt;15),"",IF(AND('A+C'!L12&lt;50,ABS(L12)&lt;30),"",L12)))</f>
        <v/>
      </c>
      <c r="AC12" s="202" t="str">
        <f>IF(ABS(M12)&lt;8,"",IF(AND('A+C'!M12&lt;100,ABS(M12)&lt;15),"",IF(AND('A+C'!M12&lt;50,ABS(M12)&lt;30),"",M12)))</f>
        <v/>
      </c>
      <c r="AD12" s="203">
        <f>IF(ABS(N12)&lt;8,"",IF(AND('A+C'!N12&lt;100,ABS(N12)&lt;15),"",IF(AND('A+C'!N12&lt;50,ABS(N12)&lt;30),"",N12)))</f>
        <v>11.904661806313669</v>
      </c>
      <c r="AE12" s="22">
        <f t="shared" si="4"/>
        <v>1</v>
      </c>
    </row>
    <row r="13" spans="1:31" ht="19.5" customHeight="1">
      <c r="A13" s="113">
        <v>9</v>
      </c>
      <c r="B13" s="114" t="s">
        <v>16</v>
      </c>
      <c r="C13" s="122">
        <v>2.9591099164880346</v>
      </c>
      <c r="D13" s="123">
        <v>3.2309448910863812</v>
      </c>
      <c r="E13" s="123">
        <v>-2.5995833298026447</v>
      </c>
      <c r="F13" s="123">
        <v>3.8376813004046357</v>
      </c>
      <c r="G13" s="123">
        <v>0.99530730997509675</v>
      </c>
      <c r="H13" s="123">
        <v>-7.6061032510391383E-2</v>
      </c>
      <c r="I13" s="123">
        <v>-0.83023866145555403</v>
      </c>
      <c r="J13" s="123">
        <v>3.570555861300645E-2</v>
      </c>
      <c r="K13" s="123">
        <v>1.8104795841760302</v>
      </c>
      <c r="L13" s="123">
        <v>1.5756467385166504</v>
      </c>
      <c r="M13" s="123">
        <v>-0.99517313404895003</v>
      </c>
      <c r="N13" s="124">
        <v>9.1434408181065656</v>
      </c>
      <c r="O13" s="122">
        <f t="shared" si="1"/>
        <v>9.1434408181065656</v>
      </c>
      <c r="P13" s="123">
        <f t="shared" si="2"/>
        <v>-2.5995833298026447</v>
      </c>
      <c r="Q13" s="181">
        <f t="shared" si="3"/>
        <v>1.5906049966290716</v>
      </c>
      <c r="R13" s="22">
        <v>9</v>
      </c>
      <c r="S13" s="201" t="str">
        <f>IF(ABS(C13)&lt;8,"",IF(AND('A+C'!C13&lt;100,ABS(C13)&lt;15),"",IF(AND('A+C'!C13&lt;50,ABS(C13)&lt;30),"",C13)))</f>
        <v/>
      </c>
      <c r="T13" s="202" t="str">
        <f>IF(ABS(D13)&lt;8,"",IF(AND('A+C'!D13&lt;100,ABS(D13)&lt;15),"",IF(AND('A+C'!D13&lt;50,ABS(D13)&lt;30),"",D13)))</f>
        <v/>
      </c>
      <c r="U13" s="202" t="str">
        <f>IF(ABS(E13)&lt;8,"",IF(AND('A+C'!E13&lt;100,ABS(E13)&lt;15),"",IF(AND('A+C'!E13&lt;50,ABS(E13)&lt;30),"",E13)))</f>
        <v/>
      </c>
      <c r="V13" s="202" t="str">
        <f>IF(ABS(F13)&lt;8,"",IF(AND('A+C'!F13&lt;100,ABS(F13)&lt;15),"",IF(AND('A+C'!F13&lt;50,ABS(F13)&lt;30),"",F13)))</f>
        <v/>
      </c>
      <c r="W13" s="202" t="str">
        <f>IF(ABS(G13)&lt;8,"",IF(AND('A+C'!G13&lt;100,ABS(G13)&lt;15),"",IF(AND('A+C'!G13&lt;50,ABS(G13)&lt;30),"",G13)))</f>
        <v/>
      </c>
      <c r="X13" s="202" t="str">
        <f>IF(ABS(H13)&lt;8,"",IF(AND('A+C'!H13&lt;100,ABS(H13)&lt;15),"",IF(AND('A+C'!H13&lt;50,ABS(H13)&lt;30),"",H13)))</f>
        <v/>
      </c>
      <c r="Y13" s="202" t="str">
        <f>IF(ABS(I13)&lt;8,"",IF(AND('A+C'!I13&lt;100,ABS(I13)&lt;15),"",IF(AND('A+C'!I13&lt;50,ABS(I13)&lt;30),"",I13)))</f>
        <v/>
      </c>
      <c r="Z13" s="202" t="str">
        <f>IF(ABS(J13)&lt;8,"",IF(AND('A+C'!J13&lt;100,ABS(J13)&lt;15),"",IF(AND('A+C'!J13&lt;50,ABS(J13)&lt;30),"",J13)))</f>
        <v/>
      </c>
      <c r="AA13" s="202" t="str">
        <f>IF(ABS(K13)&lt;8,"",IF(AND('A+C'!K13&lt;100,ABS(K13)&lt;15),"",IF(AND('A+C'!K13&lt;50,ABS(K13)&lt;30),"",K13)))</f>
        <v/>
      </c>
      <c r="AB13" s="202" t="str">
        <f>IF(ABS(L13)&lt;8,"",IF(AND('A+C'!L13&lt;100,ABS(L13)&lt;15),"",IF(AND('A+C'!L13&lt;50,ABS(L13)&lt;30),"",L13)))</f>
        <v/>
      </c>
      <c r="AC13" s="202" t="str">
        <f>IF(ABS(M13)&lt;8,"",IF(AND('A+C'!M13&lt;100,ABS(M13)&lt;15),"",IF(AND('A+C'!M13&lt;50,ABS(M13)&lt;30),"",M13)))</f>
        <v/>
      </c>
      <c r="AD13" s="203">
        <f>IF(ABS(N13)&lt;8,"",IF(AND('A+C'!N13&lt;100,ABS(N13)&lt;15),"",IF(AND('A+C'!N13&lt;50,ABS(N13)&lt;30),"",N13)))</f>
        <v>9.1434408181065656</v>
      </c>
      <c r="AE13" s="22">
        <f t="shared" si="4"/>
        <v>1</v>
      </c>
    </row>
    <row r="14" spans="1:31" ht="19.5" customHeight="1">
      <c r="A14" s="81">
        <v>10</v>
      </c>
      <c r="B14" s="125" t="s">
        <v>17</v>
      </c>
      <c r="C14" s="133">
        <v>3.018968430070482</v>
      </c>
      <c r="D14" s="134">
        <v>2.6789818343659353</v>
      </c>
      <c r="E14" s="134">
        <v>3.7452235821472755</v>
      </c>
      <c r="F14" s="134">
        <v>20.846299744588983</v>
      </c>
      <c r="G14" s="134">
        <v>0.98314024739960404</v>
      </c>
      <c r="H14" s="134">
        <v>2.5340024901425742</v>
      </c>
      <c r="I14" s="134">
        <v>-1.5470610448922912</v>
      </c>
      <c r="J14" s="134">
        <v>1.1569635058232546</v>
      </c>
      <c r="K14" s="134">
        <v>2.3760834871134686</v>
      </c>
      <c r="L14" s="134">
        <v>6.4072955853365317</v>
      </c>
      <c r="M14" s="134">
        <v>2.903152827881224</v>
      </c>
      <c r="N14" s="135">
        <v>7.08301251562626</v>
      </c>
      <c r="O14" s="133">
        <f t="shared" si="1"/>
        <v>20.846299744588983</v>
      </c>
      <c r="P14" s="134">
        <f t="shared" si="2"/>
        <v>-1.5470610448922912</v>
      </c>
      <c r="Q14" s="182">
        <f t="shared" si="3"/>
        <v>4.3488386004669417</v>
      </c>
      <c r="R14" s="22">
        <v>10</v>
      </c>
      <c r="S14" s="201" t="str">
        <f>IF(ABS(C14)&lt;8,"",IF(AND('A+C'!C14&lt;100,ABS(C14)&lt;15),"",IF(AND('A+C'!C14&lt;50,ABS(C14)&lt;30),"",C14)))</f>
        <v/>
      </c>
      <c r="T14" s="202" t="str">
        <f>IF(ABS(D14)&lt;8,"",IF(AND('A+C'!D14&lt;100,ABS(D14)&lt;15),"",IF(AND('A+C'!D14&lt;50,ABS(D14)&lt;30),"",D14)))</f>
        <v/>
      </c>
      <c r="U14" s="202" t="str">
        <f>IF(ABS(E14)&lt;8,"",IF(AND('A+C'!E14&lt;100,ABS(E14)&lt;15),"",IF(AND('A+C'!E14&lt;50,ABS(E14)&lt;30),"",E14)))</f>
        <v/>
      </c>
      <c r="V14" s="202">
        <f>IF(ABS(F14)&lt;8,"",IF(AND('A+C'!F14&lt;100,ABS(F14)&lt;15),"",IF(AND('A+C'!F14&lt;50,ABS(F14)&lt;30),"",F14)))</f>
        <v>20.846299744588983</v>
      </c>
      <c r="W14" s="202" t="str">
        <f>IF(ABS(G14)&lt;8,"",IF(AND('A+C'!G14&lt;100,ABS(G14)&lt;15),"",IF(AND('A+C'!G14&lt;50,ABS(G14)&lt;30),"",G14)))</f>
        <v/>
      </c>
      <c r="X14" s="202" t="str">
        <f>IF(ABS(H14)&lt;8,"",IF(AND('A+C'!H14&lt;100,ABS(H14)&lt;15),"",IF(AND('A+C'!H14&lt;50,ABS(H14)&lt;30),"",H14)))</f>
        <v/>
      </c>
      <c r="Y14" s="202" t="str">
        <f>IF(ABS(I14)&lt;8,"",IF(AND('A+C'!I14&lt;100,ABS(I14)&lt;15),"",IF(AND('A+C'!I14&lt;50,ABS(I14)&lt;30),"",I14)))</f>
        <v/>
      </c>
      <c r="Z14" s="202" t="str">
        <f>IF(ABS(J14)&lt;8,"",IF(AND('A+C'!J14&lt;100,ABS(J14)&lt;15),"",IF(AND('A+C'!J14&lt;50,ABS(J14)&lt;30),"",J14)))</f>
        <v/>
      </c>
      <c r="AA14" s="202" t="str">
        <f>IF(ABS(K14)&lt;8,"",IF(AND('A+C'!K14&lt;100,ABS(K14)&lt;15),"",IF(AND('A+C'!K14&lt;50,ABS(K14)&lt;30),"",K14)))</f>
        <v/>
      </c>
      <c r="AB14" s="202" t="str">
        <f>IF(ABS(L14)&lt;8,"",IF(AND('A+C'!L14&lt;100,ABS(L14)&lt;15),"",IF(AND('A+C'!L14&lt;50,ABS(L14)&lt;30),"",L14)))</f>
        <v/>
      </c>
      <c r="AC14" s="202" t="str">
        <f>IF(ABS(M14)&lt;8,"",IF(AND('A+C'!M14&lt;100,ABS(M14)&lt;15),"",IF(AND('A+C'!M14&lt;50,ABS(M14)&lt;30),"",M14)))</f>
        <v/>
      </c>
      <c r="AD14" s="203" t="str">
        <f>IF(ABS(N14)&lt;8,"",IF(AND('A+C'!N14&lt;100,ABS(N14)&lt;15),"",IF(AND('A+C'!N14&lt;50,ABS(N14)&lt;30),"",N14)))</f>
        <v/>
      </c>
      <c r="AE14" s="22">
        <f t="shared" si="4"/>
        <v>1</v>
      </c>
    </row>
    <row r="15" spans="1:31" ht="19.5" customHeight="1">
      <c r="A15" s="95">
        <v>11</v>
      </c>
      <c r="B15" s="82" t="s">
        <v>18</v>
      </c>
      <c r="C15" s="91">
        <v>-4.1794387023932389</v>
      </c>
      <c r="D15" s="92">
        <v>-3.0249448205803584</v>
      </c>
      <c r="E15" s="92">
        <v>-4.4287146900814651</v>
      </c>
      <c r="F15" s="92">
        <v>-5.3214066765357559</v>
      </c>
      <c r="G15" s="92">
        <v>-0.62311131155808142</v>
      </c>
      <c r="H15" s="92">
        <v>1.6684937218574016</v>
      </c>
      <c r="I15" s="92">
        <v>-0.19950641836160754</v>
      </c>
      <c r="J15" s="92">
        <v>2.3911035377695771</v>
      </c>
      <c r="K15" s="92">
        <v>-0.33257905227550993</v>
      </c>
      <c r="L15" s="92">
        <v>2.6453798060435467</v>
      </c>
      <c r="M15" s="92">
        <v>-3.0075886832305776</v>
      </c>
      <c r="N15" s="92">
        <v>-1.8794798998854774</v>
      </c>
      <c r="O15" s="91">
        <f t="shared" si="1"/>
        <v>2.6453798060435467</v>
      </c>
      <c r="P15" s="92">
        <f t="shared" si="2"/>
        <v>-5.3214066765357559</v>
      </c>
      <c r="Q15" s="176">
        <f t="shared" si="3"/>
        <v>-1.357649432435962</v>
      </c>
      <c r="R15" s="22">
        <v>11</v>
      </c>
      <c r="S15" s="201" t="str">
        <f>IF(ABS(C15)&lt;8,"",IF(AND('A+C'!C15&lt;100,ABS(C15)&lt;15),"",IF(AND('A+C'!C15&lt;50,ABS(C15)&lt;30),"",C15)))</f>
        <v/>
      </c>
      <c r="T15" s="202" t="str">
        <f>IF(ABS(D15)&lt;8,"",IF(AND('A+C'!D15&lt;100,ABS(D15)&lt;15),"",IF(AND('A+C'!D15&lt;50,ABS(D15)&lt;30),"",D15)))</f>
        <v/>
      </c>
      <c r="U15" s="202" t="str">
        <f>IF(ABS(E15)&lt;8,"",IF(AND('A+C'!E15&lt;100,ABS(E15)&lt;15),"",IF(AND('A+C'!E15&lt;50,ABS(E15)&lt;30),"",E15)))</f>
        <v/>
      </c>
      <c r="V15" s="202" t="str">
        <f>IF(ABS(F15)&lt;8,"",IF(AND('A+C'!F15&lt;100,ABS(F15)&lt;15),"",IF(AND('A+C'!F15&lt;50,ABS(F15)&lt;30),"",F15)))</f>
        <v/>
      </c>
      <c r="W15" s="202" t="str">
        <f>IF(ABS(G15)&lt;8,"",IF(AND('A+C'!G15&lt;100,ABS(G15)&lt;15),"",IF(AND('A+C'!G15&lt;50,ABS(G15)&lt;30),"",G15)))</f>
        <v/>
      </c>
      <c r="X15" s="202" t="str">
        <f>IF(ABS(H15)&lt;8,"",IF(AND('A+C'!H15&lt;100,ABS(H15)&lt;15),"",IF(AND('A+C'!H15&lt;50,ABS(H15)&lt;30),"",H15)))</f>
        <v/>
      </c>
      <c r="Y15" s="202" t="str">
        <f>IF(ABS(I15)&lt;8,"",IF(AND('A+C'!I15&lt;100,ABS(I15)&lt;15),"",IF(AND('A+C'!I15&lt;50,ABS(I15)&lt;30),"",I15)))</f>
        <v/>
      </c>
      <c r="Z15" s="202" t="str">
        <f>IF(ABS(J15)&lt;8,"",IF(AND('A+C'!J15&lt;100,ABS(J15)&lt;15),"",IF(AND('A+C'!J15&lt;50,ABS(J15)&lt;30),"",J15)))</f>
        <v/>
      </c>
      <c r="AA15" s="202" t="str">
        <f>IF(ABS(K15)&lt;8,"",IF(AND('A+C'!K15&lt;100,ABS(K15)&lt;15),"",IF(AND('A+C'!K15&lt;50,ABS(K15)&lt;30),"",K15)))</f>
        <v/>
      </c>
      <c r="AB15" s="202" t="str">
        <f>IF(ABS(L15)&lt;8,"",IF(AND('A+C'!L15&lt;100,ABS(L15)&lt;15),"",IF(AND('A+C'!L15&lt;50,ABS(L15)&lt;30),"",L15)))</f>
        <v/>
      </c>
      <c r="AC15" s="202" t="str">
        <f>IF(ABS(M15)&lt;8,"",IF(AND('A+C'!M15&lt;100,ABS(M15)&lt;15),"",IF(AND('A+C'!M15&lt;50,ABS(M15)&lt;30),"",M15)))</f>
        <v/>
      </c>
      <c r="AD15" s="203" t="str">
        <f>IF(ABS(N15)&lt;8,"",IF(AND('A+C'!N15&lt;100,ABS(N15)&lt;15),"",IF(AND('A+C'!N15&lt;50,ABS(N15)&lt;30),"",N15)))</f>
        <v/>
      </c>
      <c r="AE15" s="22">
        <f t="shared" si="4"/>
        <v>0</v>
      </c>
    </row>
    <row r="16" spans="1:31" ht="19.5" customHeight="1">
      <c r="A16" s="95">
        <v>12</v>
      </c>
      <c r="B16" s="82" t="s">
        <v>19</v>
      </c>
      <c r="C16" s="91">
        <v>-2.6408626020041006</v>
      </c>
      <c r="D16" s="92">
        <v>-2.5702724806459778</v>
      </c>
      <c r="E16" s="92">
        <v>-4.3964177807939446</v>
      </c>
      <c r="F16" s="92">
        <v>8.0610569192389718</v>
      </c>
      <c r="G16" s="92">
        <v>-1.9229955975352351</v>
      </c>
      <c r="H16" s="92">
        <v>1.00483870326437</v>
      </c>
      <c r="I16" s="92">
        <v>5.2772127656328696</v>
      </c>
      <c r="J16" s="92">
        <v>1.5755498524735378</v>
      </c>
      <c r="K16" s="92">
        <v>-6.3407444336767513</v>
      </c>
      <c r="L16" s="92">
        <v>-3.2081470015737779</v>
      </c>
      <c r="M16" s="92">
        <v>5.0003772539842037</v>
      </c>
      <c r="N16" s="93">
        <v>-4.7515798377795733</v>
      </c>
      <c r="O16" s="91">
        <f t="shared" si="1"/>
        <v>8.0610569192389718</v>
      </c>
      <c r="P16" s="92">
        <f t="shared" si="2"/>
        <v>-6.3407444336767513</v>
      </c>
      <c r="Q16" s="176">
        <f t="shared" si="3"/>
        <v>-0.40933201995128404</v>
      </c>
      <c r="R16" s="22">
        <v>12</v>
      </c>
      <c r="S16" s="201" t="str">
        <f>IF(ABS(C16)&lt;8,"",IF(AND('A+C'!C16&lt;100,ABS(C16)&lt;15),"",IF(AND('A+C'!C16&lt;50,ABS(C16)&lt;30),"",C16)))</f>
        <v/>
      </c>
      <c r="T16" s="202" t="str">
        <f>IF(ABS(D16)&lt;8,"",IF(AND('A+C'!D16&lt;100,ABS(D16)&lt;15),"",IF(AND('A+C'!D16&lt;50,ABS(D16)&lt;30),"",D16)))</f>
        <v/>
      </c>
      <c r="U16" s="202" t="str">
        <f>IF(ABS(E16)&lt;8,"",IF(AND('A+C'!E16&lt;100,ABS(E16)&lt;15),"",IF(AND('A+C'!E16&lt;50,ABS(E16)&lt;30),"",E16)))</f>
        <v/>
      </c>
      <c r="V16" s="202">
        <f>IF(ABS(F16)&lt;8,"",IF(AND('A+C'!F16&lt;100,ABS(F16)&lt;15),"",IF(AND('A+C'!F16&lt;50,ABS(F16)&lt;30),"",F16)))</f>
        <v>8.0610569192389718</v>
      </c>
      <c r="W16" s="202" t="str">
        <f>IF(ABS(G16)&lt;8,"",IF(AND('A+C'!G16&lt;100,ABS(G16)&lt;15),"",IF(AND('A+C'!G16&lt;50,ABS(G16)&lt;30),"",G16)))</f>
        <v/>
      </c>
      <c r="X16" s="202" t="str">
        <f>IF(ABS(H16)&lt;8,"",IF(AND('A+C'!H16&lt;100,ABS(H16)&lt;15),"",IF(AND('A+C'!H16&lt;50,ABS(H16)&lt;30),"",H16)))</f>
        <v/>
      </c>
      <c r="Y16" s="202" t="str">
        <f>IF(ABS(I16)&lt;8,"",IF(AND('A+C'!I16&lt;100,ABS(I16)&lt;15),"",IF(AND('A+C'!I16&lt;50,ABS(I16)&lt;30),"",I16)))</f>
        <v/>
      </c>
      <c r="Z16" s="202" t="str">
        <f>IF(ABS(J16)&lt;8,"",IF(AND('A+C'!J16&lt;100,ABS(J16)&lt;15),"",IF(AND('A+C'!J16&lt;50,ABS(J16)&lt;30),"",J16)))</f>
        <v/>
      </c>
      <c r="AA16" s="202" t="str">
        <f>IF(ABS(K16)&lt;8,"",IF(AND('A+C'!K16&lt;100,ABS(K16)&lt;15),"",IF(AND('A+C'!K16&lt;50,ABS(K16)&lt;30),"",K16)))</f>
        <v/>
      </c>
      <c r="AB16" s="202" t="str">
        <f>IF(ABS(L16)&lt;8,"",IF(AND('A+C'!L16&lt;100,ABS(L16)&lt;15),"",IF(AND('A+C'!L16&lt;50,ABS(L16)&lt;30),"",L16)))</f>
        <v/>
      </c>
      <c r="AC16" s="202" t="str">
        <f>IF(ABS(M16)&lt;8,"",IF(AND('A+C'!M16&lt;100,ABS(M16)&lt;15),"",IF(AND('A+C'!M16&lt;50,ABS(M16)&lt;30),"",M16)))</f>
        <v/>
      </c>
      <c r="AD16" s="203" t="str">
        <f>IF(ABS(N16)&lt;8,"",IF(AND('A+C'!N16&lt;100,ABS(N16)&lt;15),"",IF(AND('A+C'!N16&lt;50,ABS(N16)&lt;30),"",N16)))</f>
        <v/>
      </c>
      <c r="AE16" s="22">
        <f t="shared" si="4"/>
        <v>1</v>
      </c>
    </row>
    <row r="17" spans="1:31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2"/>
      <c r="Q17" s="176"/>
      <c r="R17" s="22"/>
      <c r="S17" s="201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3"/>
      <c r="AE17" s="22"/>
    </row>
    <row r="18" spans="1:31" ht="19.5" customHeight="1">
      <c r="A18" s="95">
        <v>14</v>
      </c>
      <c r="B18" s="82" t="s">
        <v>21</v>
      </c>
      <c r="C18" s="91">
        <v>5.2421444825087811</v>
      </c>
      <c r="D18" s="92">
        <v>2.7181163267739263</v>
      </c>
      <c r="E18" s="92">
        <v>6.7917507405316861</v>
      </c>
      <c r="F18" s="92">
        <v>5.954405307659508</v>
      </c>
      <c r="G18" s="92">
        <v>3.4620866517954529</v>
      </c>
      <c r="H18" s="92">
        <v>-1.6947010362482653E-3</v>
      </c>
      <c r="I18" s="92">
        <v>1.7668340725668588</v>
      </c>
      <c r="J18" s="92">
        <v>3.2309917319025452</v>
      </c>
      <c r="K18" s="92">
        <v>8.891589881636186</v>
      </c>
      <c r="L18" s="92">
        <v>1.1261399853862086</v>
      </c>
      <c r="M18" s="92">
        <v>2.9179918183213953</v>
      </c>
      <c r="N18" s="93">
        <v>4.9234968508948755</v>
      </c>
      <c r="O18" s="91">
        <f t="shared" ref="O18:O39" si="5">MAX(C18:N18)</f>
        <v>8.891589881636186</v>
      </c>
      <c r="P18" s="92">
        <f t="shared" ref="P18:P39" si="6">MIN(C18:N18)</f>
        <v>-1.6947010362482653E-3</v>
      </c>
      <c r="Q18" s="176">
        <f t="shared" ref="Q18:Q39" si="7">AVERAGE(C18:N18)</f>
        <v>3.9186544290784315</v>
      </c>
      <c r="R18" s="22">
        <v>13</v>
      </c>
      <c r="S18" s="201" t="str">
        <f>IF(ABS(C18)&lt;8,"",IF(AND('A+C'!C18&lt;100,ABS(C18)&lt;15),"",IF(AND('A+C'!C18&lt;50,ABS(C18)&lt;30),"",C18)))</f>
        <v/>
      </c>
      <c r="T18" s="202" t="str">
        <f>IF(ABS(D18)&lt;8,"",IF(AND('A+C'!D18&lt;100,ABS(D18)&lt;15),"",IF(AND('A+C'!D18&lt;50,ABS(D18)&lt;30),"",D18)))</f>
        <v/>
      </c>
      <c r="U18" s="202" t="str">
        <f>IF(ABS(E18)&lt;8,"",IF(AND('A+C'!E18&lt;100,ABS(E18)&lt;15),"",IF(AND('A+C'!E18&lt;50,ABS(E18)&lt;30),"",E18)))</f>
        <v/>
      </c>
      <c r="V18" s="202" t="str">
        <f>IF(ABS(F18)&lt;8,"",IF(AND('A+C'!F18&lt;100,ABS(F18)&lt;15),"",IF(AND('A+C'!F18&lt;50,ABS(F18)&lt;30),"",F18)))</f>
        <v/>
      </c>
      <c r="W18" s="202" t="str">
        <f>IF(ABS(G18)&lt;8,"",IF(AND('A+C'!G18&lt;100,ABS(G18)&lt;15),"",IF(AND('A+C'!G18&lt;50,ABS(G18)&lt;30),"",G18)))</f>
        <v/>
      </c>
      <c r="X18" s="202" t="str">
        <f>IF(ABS(H18)&lt;8,"",IF(AND('A+C'!H18&lt;100,ABS(H18)&lt;15),"",IF(AND('A+C'!H18&lt;50,ABS(H18)&lt;30),"",H18)))</f>
        <v/>
      </c>
      <c r="Y18" s="202" t="str">
        <f>IF(ABS(I18)&lt;8,"",IF(AND('A+C'!I18&lt;100,ABS(I18)&lt;15),"",IF(AND('A+C'!I18&lt;50,ABS(I18)&lt;30),"",I18)))</f>
        <v/>
      </c>
      <c r="Z18" s="202" t="str">
        <f>IF(ABS(J18)&lt;8,"",IF(AND('A+C'!J18&lt;100,ABS(J18)&lt;15),"",IF(AND('A+C'!J18&lt;50,ABS(J18)&lt;30),"",J18)))</f>
        <v/>
      </c>
      <c r="AA18" s="202">
        <f>IF(ABS(K18)&lt;8,"",IF(AND('A+C'!K18&lt;100,ABS(K18)&lt;15),"",IF(AND('A+C'!K18&lt;50,ABS(K18)&lt;30),"",K18)))</f>
        <v>8.891589881636186</v>
      </c>
      <c r="AB18" s="202" t="str">
        <f>IF(ABS(L18)&lt;8,"",IF(AND('A+C'!L18&lt;100,ABS(L18)&lt;15),"",IF(AND('A+C'!L18&lt;50,ABS(L18)&lt;30),"",L18)))</f>
        <v/>
      </c>
      <c r="AC18" s="202" t="str">
        <f>IF(ABS(M18)&lt;8,"",IF(AND('A+C'!M18&lt;100,ABS(M18)&lt;15),"",IF(AND('A+C'!M18&lt;50,ABS(M18)&lt;30),"",M18)))</f>
        <v/>
      </c>
      <c r="AD18" s="203" t="str">
        <f>IF(ABS(N18)&lt;8,"",IF(AND('A+C'!N18&lt;100,ABS(N18)&lt;15),"",IF(AND('A+C'!N18&lt;50,ABS(N18)&lt;30),"",N18)))</f>
        <v/>
      </c>
      <c r="AE18" s="22">
        <f t="shared" ref="AE18:AE39" si="8">COUNT(S18:AD18)</f>
        <v>1</v>
      </c>
    </row>
    <row r="19" spans="1:31" ht="19.5" customHeight="1">
      <c r="A19" s="95">
        <v>15</v>
      </c>
      <c r="B19" s="82" t="s">
        <v>22</v>
      </c>
      <c r="C19" s="91">
        <v>-6.1721777815517251</v>
      </c>
      <c r="D19" s="92">
        <v>-5.0431158891169767</v>
      </c>
      <c r="E19" s="92">
        <v>-6.150689251005562</v>
      </c>
      <c r="F19" s="180"/>
      <c r="G19" s="92">
        <v>-25.260241302467772</v>
      </c>
      <c r="H19" s="92">
        <v>-0.11085452626066089</v>
      </c>
      <c r="I19" s="92">
        <v>-8.2048307230132238</v>
      </c>
      <c r="J19" s="92">
        <v>3.3834483023126123</v>
      </c>
      <c r="K19" s="92">
        <v>-3.3431301042168942</v>
      </c>
      <c r="L19" s="92">
        <v>4.2376456204439679</v>
      </c>
      <c r="M19" s="92">
        <v>-4.6764393062614822</v>
      </c>
      <c r="N19" s="93">
        <v>30.250138577187123</v>
      </c>
      <c r="O19" s="91">
        <f t="shared" si="5"/>
        <v>30.250138577187123</v>
      </c>
      <c r="P19" s="92">
        <f t="shared" si="6"/>
        <v>-25.260241302467772</v>
      </c>
      <c r="Q19" s="176">
        <f t="shared" si="7"/>
        <v>-1.9172951258136903</v>
      </c>
      <c r="R19" s="22">
        <v>14</v>
      </c>
      <c r="S19" s="201" t="str">
        <f>IF(ABS(C19)&lt;8,"",IF(AND('A+C'!C19&lt;100,ABS(C19)&lt;15),"",IF(AND('A+C'!C19&lt;50,ABS(C19)&lt;30),"",C19)))</f>
        <v/>
      </c>
      <c r="T19" s="202" t="str">
        <f>IF(ABS(D19)&lt;8,"",IF(AND('A+C'!D19&lt;100,ABS(D19)&lt;15),"",IF(AND('A+C'!D19&lt;50,ABS(D19)&lt;30),"",D19)))</f>
        <v/>
      </c>
      <c r="U19" s="202" t="str">
        <f>IF(ABS(E19)&lt;8,"",IF(AND('A+C'!E19&lt;100,ABS(E19)&lt;15),"",IF(AND('A+C'!E19&lt;50,ABS(E19)&lt;30),"",E19)))</f>
        <v/>
      </c>
      <c r="V19" s="202" t="str">
        <f>IF(ABS(F19)&lt;8,"",IF(AND('A+C'!F19&lt;100,ABS(F19)&lt;15),"",IF(AND('A+C'!F19&lt;50,ABS(F19)&lt;30),"",F19)))</f>
        <v/>
      </c>
      <c r="W19" s="202">
        <f>IF(ABS(G19)&lt;8,"",IF(AND('A+C'!G19&lt;100,ABS(G19)&lt;15),"",IF(AND('A+C'!G19&lt;50,ABS(G19)&lt;30),"",G19)))</f>
        <v>-25.260241302467772</v>
      </c>
      <c r="X19" s="202" t="str">
        <f>IF(ABS(H19)&lt;8,"",IF(AND('A+C'!H19&lt;100,ABS(H19)&lt;15),"",IF(AND('A+C'!H19&lt;50,ABS(H19)&lt;30),"",H19)))</f>
        <v/>
      </c>
      <c r="Y19" s="202">
        <f>IF(ABS(I19)&lt;8,"",IF(AND('A+C'!I19&lt;100,ABS(I19)&lt;15),"",IF(AND('A+C'!I19&lt;50,ABS(I19)&lt;30),"",I19)))</f>
        <v>-8.2048307230132238</v>
      </c>
      <c r="Z19" s="202" t="str">
        <f>IF(ABS(J19)&lt;8,"",IF(AND('A+C'!J19&lt;100,ABS(J19)&lt;15),"",IF(AND('A+C'!J19&lt;50,ABS(J19)&lt;30),"",J19)))</f>
        <v/>
      </c>
      <c r="AA19" s="202" t="str">
        <f>IF(ABS(K19)&lt;8,"",IF(AND('A+C'!K19&lt;100,ABS(K19)&lt;15),"",IF(AND('A+C'!K19&lt;50,ABS(K19)&lt;30),"",K19)))</f>
        <v/>
      </c>
      <c r="AB19" s="202" t="str">
        <f>IF(ABS(L19)&lt;8,"",IF(AND('A+C'!L19&lt;100,ABS(L19)&lt;15),"",IF(AND('A+C'!L19&lt;50,ABS(L19)&lt;30),"",L19)))</f>
        <v/>
      </c>
      <c r="AC19" s="202" t="str">
        <f>IF(ABS(M19)&lt;8,"",IF(AND('A+C'!M19&lt;100,ABS(M19)&lt;15),"",IF(AND('A+C'!M19&lt;50,ABS(M19)&lt;30),"",M19)))</f>
        <v/>
      </c>
      <c r="AD19" s="203">
        <f>IF(ABS(N19)&lt;8,"",IF(AND('A+C'!N19&lt;100,ABS(N19)&lt;15),"",IF(AND('A+C'!N19&lt;50,ABS(N19)&lt;30),"",N19)))</f>
        <v>30.250138577187123</v>
      </c>
      <c r="AE19" s="22">
        <f t="shared" si="8"/>
        <v>3</v>
      </c>
    </row>
    <row r="20" spans="1:31" ht="19.5" customHeight="1">
      <c r="A20" s="95">
        <v>16</v>
      </c>
      <c r="B20" s="82" t="s">
        <v>23</v>
      </c>
      <c r="C20" s="91">
        <v>-6.0811147694787842</v>
      </c>
      <c r="D20" s="92">
        <v>-0.7971057526290326</v>
      </c>
      <c r="E20" s="92">
        <v>-8.5412508306388304</v>
      </c>
      <c r="F20" s="92">
        <v>0.13123622201279886</v>
      </c>
      <c r="G20" s="92">
        <v>6.1905348309402104</v>
      </c>
      <c r="H20" s="92">
        <v>-1.1500117512085899</v>
      </c>
      <c r="I20" s="92">
        <v>7.6290508378555373</v>
      </c>
      <c r="J20" s="92">
        <v>-6.6456928875571943</v>
      </c>
      <c r="K20" s="92">
        <v>4.1394705086933232</v>
      </c>
      <c r="L20" s="92">
        <v>3.5635699063420656</v>
      </c>
      <c r="M20" s="92">
        <v>7.5854866436093378</v>
      </c>
      <c r="N20" s="93">
        <v>4.5760516372312674</v>
      </c>
      <c r="O20" s="91">
        <f t="shared" si="5"/>
        <v>7.6290508378555373</v>
      </c>
      <c r="P20" s="92">
        <f t="shared" si="6"/>
        <v>-8.5412508306388304</v>
      </c>
      <c r="Q20" s="176">
        <f t="shared" si="7"/>
        <v>0.88335204959767566</v>
      </c>
      <c r="R20" s="22">
        <v>15</v>
      </c>
      <c r="S20" s="201" t="str">
        <f>IF(ABS(C20)&lt;8,"",IF(AND('A+C'!C20&lt;100,ABS(C20)&lt;15),"",IF(AND('A+C'!C20&lt;50,ABS(C20)&lt;30),"",C20)))</f>
        <v/>
      </c>
      <c r="T20" s="202" t="str">
        <f>IF(ABS(D20)&lt;8,"",IF(AND('A+C'!D20&lt;100,ABS(D20)&lt;15),"",IF(AND('A+C'!D20&lt;50,ABS(D20)&lt;30),"",D20)))</f>
        <v/>
      </c>
      <c r="U20" s="202">
        <f>IF(ABS(E20)&lt;8,"",IF(AND('A+C'!E20&lt;100,ABS(E20)&lt;15),"",IF(AND('A+C'!E20&lt;50,ABS(E20)&lt;30),"",E20)))</f>
        <v>-8.5412508306388304</v>
      </c>
      <c r="V20" s="202" t="str">
        <f>IF(ABS(F20)&lt;8,"",IF(AND('A+C'!F20&lt;100,ABS(F20)&lt;15),"",IF(AND('A+C'!F20&lt;50,ABS(F20)&lt;30),"",F20)))</f>
        <v/>
      </c>
      <c r="W20" s="202" t="str">
        <f>IF(ABS(G20)&lt;8,"",IF(AND('A+C'!G20&lt;100,ABS(G20)&lt;15),"",IF(AND('A+C'!G20&lt;50,ABS(G20)&lt;30),"",G20)))</f>
        <v/>
      </c>
      <c r="X20" s="202" t="str">
        <f>IF(ABS(H20)&lt;8,"",IF(AND('A+C'!H20&lt;100,ABS(H20)&lt;15),"",IF(AND('A+C'!H20&lt;50,ABS(H20)&lt;30),"",H20)))</f>
        <v/>
      </c>
      <c r="Y20" s="202" t="str">
        <f>IF(ABS(I20)&lt;8,"",IF(AND('A+C'!I20&lt;100,ABS(I20)&lt;15),"",IF(AND('A+C'!I20&lt;50,ABS(I20)&lt;30),"",I20)))</f>
        <v/>
      </c>
      <c r="Z20" s="202" t="str">
        <f>IF(ABS(J20)&lt;8,"",IF(AND('A+C'!J20&lt;100,ABS(J20)&lt;15),"",IF(AND('A+C'!J20&lt;50,ABS(J20)&lt;30),"",J20)))</f>
        <v/>
      </c>
      <c r="AA20" s="202" t="str">
        <f>IF(ABS(K20)&lt;8,"",IF(AND('A+C'!K20&lt;100,ABS(K20)&lt;15),"",IF(AND('A+C'!K20&lt;50,ABS(K20)&lt;30),"",K20)))</f>
        <v/>
      </c>
      <c r="AB20" s="202" t="str">
        <f>IF(ABS(L20)&lt;8,"",IF(AND('A+C'!L20&lt;100,ABS(L20)&lt;15),"",IF(AND('A+C'!L20&lt;50,ABS(L20)&lt;30),"",L20)))</f>
        <v/>
      </c>
      <c r="AC20" s="202" t="str">
        <f>IF(ABS(M20)&lt;8,"",IF(AND('A+C'!M20&lt;100,ABS(M20)&lt;15),"",IF(AND('A+C'!M20&lt;50,ABS(M20)&lt;30),"",M20)))</f>
        <v/>
      </c>
      <c r="AD20" s="203" t="str">
        <f>IF(ABS(N20)&lt;8,"",IF(AND('A+C'!N20&lt;100,ABS(N20)&lt;15),"",IF(AND('A+C'!N20&lt;50,ABS(N20)&lt;30),"",N20)))</f>
        <v/>
      </c>
      <c r="AE20" s="22">
        <f t="shared" si="8"/>
        <v>1</v>
      </c>
    </row>
    <row r="21" spans="1:31" ht="19.5" customHeight="1">
      <c r="A21" s="95">
        <v>17</v>
      </c>
      <c r="B21" s="82" t="s">
        <v>25</v>
      </c>
      <c r="C21" s="91">
        <v>-0.31856784085251094</v>
      </c>
      <c r="D21" s="92">
        <v>-1.0542458137911785</v>
      </c>
      <c r="E21" s="92">
        <v>4.2327705912214579</v>
      </c>
      <c r="F21" s="92"/>
      <c r="G21" s="92">
        <v>-0.88163714158128614</v>
      </c>
      <c r="H21" s="92">
        <v>4.5742106850574658</v>
      </c>
      <c r="I21" s="92">
        <v>3.2774019180613938</v>
      </c>
      <c r="J21" s="92">
        <v>7.8539442543678275</v>
      </c>
      <c r="K21" s="92">
        <v>8.3320652633510761</v>
      </c>
      <c r="L21" s="92">
        <v>17.397564365042843</v>
      </c>
      <c r="M21" s="92"/>
      <c r="N21" s="93"/>
      <c r="O21" s="91">
        <f t="shared" si="5"/>
        <v>17.397564365042843</v>
      </c>
      <c r="P21" s="92">
        <f t="shared" si="6"/>
        <v>-1.0542458137911785</v>
      </c>
      <c r="Q21" s="176">
        <f t="shared" si="7"/>
        <v>4.8237229200974543</v>
      </c>
      <c r="R21" s="22">
        <v>16</v>
      </c>
      <c r="S21" s="201" t="str">
        <f>IF(ABS(C21)&lt;8,"",IF(AND('A+C'!C21&lt;100,ABS(C21)&lt;15),"",IF(AND('A+C'!C21&lt;50,ABS(C21)&lt;30),"",C21)))</f>
        <v/>
      </c>
      <c r="T21" s="202" t="str">
        <f>IF(ABS(D21)&lt;8,"",IF(AND('A+C'!D21&lt;100,ABS(D21)&lt;15),"",IF(AND('A+C'!D21&lt;50,ABS(D21)&lt;30),"",D21)))</f>
        <v/>
      </c>
      <c r="U21" s="202" t="str">
        <f>IF(ABS(E21)&lt;8,"",IF(AND('A+C'!E21&lt;100,ABS(E21)&lt;15),"",IF(AND('A+C'!E21&lt;50,ABS(E21)&lt;30),"",E21)))</f>
        <v/>
      </c>
      <c r="V21" s="202" t="str">
        <f>IF(ABS(F21)&lt;8,"",IF(AND('A+C'!F21&lt;100,ABS(F21)&lt;15),"",IF(AND('A+C'!F21&lt;50,ABS(F21)&lt;30),"",F21)))</f>
        <v/>
      </c>
      <c r="W21" s="202" t="str">
        <f>IF(ABS(G21)&lt;8,"",IF(AND('A+C'!G21&lt;100,ABS(G21)&lt;15),"",IF(AND('A+C'!G21&lt;50,ABS(G21)&lt;30),"",G21)))</f>
        <v/>
      </c>
      <c r="X21" s="202" t="str">
        <f>IF(ABS(H21)&lt;8,"",IF(AND('A+C'!H21&lt;100,ABS(H21)&lt;15),"",IF(AND('A+C'!H21&lt;50,ABS(H21)&lt;30),"",H21)))</f>
        <v/>
      </c>
      <c r="Y21" s="202" t="str">
        <f>IF(ABS(I21)&lt;8,"",IF(AND('A+C'!I21&lt;100,ABS(I21)&lt;15),"",IF(AND('A+C'!I21&lt;50,ABS(I21)&lt;30),"",I21)))</f>
        <v/>
      </c>
      <c r="Z21" s="202" t="str">
        <f>IF(ABS(J21)&lt;8,"",IF(AND('A+C'!J21&lt;100,ABS(J21)&lt;15),"",IF(AND('A+C'!J21&lt;50,ABS(J21)&lt;30),"",J21)))</f>
        <v/>
      </c>
      <c r="AA21" s="202">
        <f>IF(ABS(K21)&lt;8,"",IF(AND('A+C'!K21&lt;100,ABS(K21)&lt;15),"",IF(AND('A+C'!K21&lt;50,ABS(K21)&lt;30),"",K21)))</f>
        <v>8.3320652633510761</v>
      </c>
      <c r="AB21" s="202">
        <f>IF(ABS(L21)&lt;8,"",IF(AND('A+C'!L21&lt;100,ABS(L21)&lt;15),"",IF(AND('A+C'!L21&lt;50,ABS(L21)&lt;30),"",L21)))</f>
        <v>17.397564365042843</v>
      </c>
      <c r="AC21" s="202" t="str">
        <f>IF(ABS(M21)&lt;8,"",IF(AND('A+C'!M21&lt;100,ABS(M21)&lt;15),"",IF(AND('A+C'!M21&lt;50,ABS(M21)&lt;30),"",M21)))</f>
        <v/>
      </c>
      <c r="AD21" s="203" t="str">
        <f>IF(ABS(N21)&lt;8,"",IF(AND('A+C'!N21&lt;100,ABS(N21)&lt;15),"",IF(AND('A+C'!N21&lt;50,ABS(N21)&lt;30),"",N21)))</f>
        <v/>
      </c>
      <c r="AE21" s="22">
        <f t="shared" si="8"/>
        <v>2</v>
      </c>
    </row>
    <row r="22" spans="1:31" ht="19.5" customHeight="1">
      <c r="A22" s="95">
        <v>18</v>
      </c>
      <c r="B22" s="82" t="s">
        <v>27</v>
      </c>
      <c r="C22" s="91">
        <v>9.2403040749142313</v>
      </c>
      <c r="D22" s="92">
        <v>8.4634721552060341</v>
      </c>
      <c r="E22" s="92">
        <v>13.24217905988098</v>
      </c>
      <c r="F22" s="92">
        <v>-8.2332007073161684</v>
      </c>
      <c r="G22" s="92">
        <v>2.1858230224536084</v>
      </c>
      <c r="H22" s="92">
        <v>5.1348671231987169</v>
      </c>
      <c r="I22" s="92">
        <v>9.237619265107524</v>
      </c>
      <c r="J22" s="92">
        <v>4.8743092459727357</v>
      </c>
      <c r="K22" s="92">
        <v>10.690965895571027</v>
      </c>
      <c r="L22" s="92">
        <v>8.352351677024517</v>
      </c>
      <c r="M22" s="92">
        <v>-5.0313667981207004</v>
      </c>
      <c r="N22" s="93">
        <v>5.8807890081489251</v>
      </c>
      <c r="O22" s="91">
        <f t="shared" si="5"/>
        <v>13.24217905988098</v>
      </c>
      <c r="P22" s="92">
        <f t="shared" si="6"/>
        <v>-8.2332007073161684</v>
      </c>
      <c r="Q22" s="176">
        <f t="shared" si="7"/>
        <v>5.3365094185034527</v>
      </c>
      <c r="R22" s="22">
        <v>17</v>
      </c>
      <c r="S22" s="201">
        <f>IF(ABS(C22)&lt;8,"",IF(AND('A+C'!C22&lt;100,ABS(C22)&lt;15),"",IF(AND('A+C'!C22&lt;50,ABS(C22)&lt;30),"",C22)))</f>
        <v>9.2403040749142313</v>
      </c>
      <c r="T22" s="202">
        <f>IF(ABS(D22)&lt;8,"",IF(AND('A+C'!D22&lt;100,ABS(D22)&lt;15),"",IF(AND('A+C'!D22&lt;50,ABS(D22)&lt;30),"",D22)))</f>
        <v>8.4634721552060341</v>
      </c>
      <c r="U22" s="202">
        <f>IF(ABS(E22)&lt;8,"",IF(AND('A+C'!E22&lt;100,ABS(E22)&lt;15),"",IF(AND('A+C'!E22&lt;50,ABS(E22)&lt;30),"",E22)))</f>
        <v>13.24217905988098</v>
      </c>
      <c r="V22" s="202">
        <f>IF(ABS(F22)&lt;8,"",IF(AND('A+C'!F22&lt;100,ABS(F22)&lt;15),"",IF(AND('A+C'!F22&lt;50,ABS(F22)&lt;30),"",F22)))</f>
        <v>-8.2332007073161684</v>
      </c>
      <c r="W22" s="202" t="str">
        <f>IF(ABS(G22)&lt;8,"",IF(AND('A+C'!G22&lt;100,ABS(G22)&lt;15),"",IF(AND('A+C'!G22&lt;50,ABS(G22)&lt;30),"",G22)))</f>
        <v/>
      </c>
      <c r="X22" s="202" t="str">
        <f>IF(ABS(H22)&lt;8,"",IF(AND('A+C'!H22&lt;100,ABS(H22)&lt;15),"",IF(AND('A+C'!H22&lt;50,ABS(H22)&lt;30),"",H22)))</f>
        <v/>
      </c>
      <c r="Y22" s="202">
        <f>IF(ABS(I22)&lt;8,"",IF(AND('A+C'!I22&lt;100,ABS(I22)&lt;15),"",IF(AND('A+C'!I22&lt;50,ABS(I22)&lt;30),"",I22)))</f>
        <v>9.237619265107524</v>
      </c>
      <c r="Z22" s="202" t="str">
        <f>IF(ABS(J22)&lt;8,"",IF(AND('A+C'!J22&lt;100,ABS(J22)&lt;15),"",IF(AND('A+C'!J22&lt;50,ABS(J22)&lt;30),"",J22)))</f>
        <v/>
      </c>
      <c r="AA22" s="202">
        <f>IF(ABS(K22)&lt;8,"",IF(AND('A+C'!K22&lt;100,ABS(K22)&lt;15),"",IF(AND('A+C'!K22&lt;50,ABS(K22)&lt;30),"",K22)))</f>
        <v>10.690965895571027</v>
      </c>
      <c r="AB22" s="202">
        <f>IF(ABS(L22)&lt;8,"",IF(AND('A+C'!L22&lt;100,ABS(L22)&lt;15),"",IF(AND('A+C'!L22&lt;50,ABS(L22)&lt;30),"",L22)))</f>
        <v>8.352351677024517</v>
      </c>
      <c r="AC22" s="202" t="str">
        <f>IF(ABS(M22)&lt;8,"",IF(AND('A+C'!M22&lt;100,ABS(M22)&lt;15),"",IF(AND('A+C'!M22&lt;50,ABS(M22)&lt;30),"",M22)))</f>
        <v/>
      </c>
      <c r="AD22" s="203" t="str">
        <f>IF(ABS(N22)&lt;8,"",IF(AND('A+C'!N22&lt;100,ABS(N22)&lt;15),"",IF(AND('A+C'!N22&lt;50,ABS(N22)&lt;30),"",N22)))</f>
        <v/>
      </c>
      <c r="AE22" s="22">
        <f t="shared" si="8"/>
        <v>7</v>
      </c>
    </row>
    <row r="23" spans="1:31" ht="19.5" customHeight="1">
      <c r="A23" s="95">
        <v>19</v>
      </c>
      <c r="B23" s="82" t="s">
        <v>28</v>
      </c>
      <c r="C23" s="91">
        <v>9.0056576062874747</v>
      </c>
      <c r="D23" s="92">
        <v>7.2725597456963191</v>
      </c>
      <c r="E23" s="92">
        <v>6.6697224918060067</v>
      </c>
      <c r="F23" s="92">
        <v>-5.0135522891426039</v>
      </c>
      <c r="G23" s="92">
        <v>-0.64035098640213295</v>
      </c>
      <c r="H23" s="92">
        <v>4.2742094339727155</v>
      </c>
      <c r="I23" s="92">
        <v>6.5220506913200875</v>
      </c>
      <c r="J23" s="92">
        <v>13.303133796901115</v>
      </c>
      <c r="K23" s="92">
        <v>19.413879028192031</v>
      </c>
      <c r="L23" s="92">
        <v>-0.19672265215996004</v>
      </c>
      <c r="M23" s="92">
        <v>9.5601743453598207</v>
      </c>
      <c r="N23" s="93">
        <v>7.6270711737476855</v>
      </c>
      <c r="O23" s="91">
        <f t="shared" si="5"/>
        <v>19.413879028192031</v>
      </c>
      <c r="P23" s="92">
        <f t="shared" si="6"/>
        <v>-5.0135522891426039</v>
      </c>
      <c r="Q23" s="176">
        <f t="shared" si="7"/>
        <v>6.4831526987982135</v>
      </c>
      <c r="R23" s="22">
        <v>18</v>
      </c>
      <c r="S23" s="201">
        <f>IF(ABS(C23)&lt;8,"",IF(AND('A+C'!C23&lt;100,ABS(C23)&lt;15),"",IF(AND('A+C'!C23&lt;50,ABS(C23)&lt;30),"",C23)))</f>
        <v>9.0056576062874747</v>
      </c>
      <c r="T23" s="202" t="str">
        <f>IF(ABS(D23)&lt;8,"",IF(AND('A+C'!D23&lt;100,ABS(D23)&lt;15),"",IF(AND('A+C'!D23&lt;50,ABS(D23)&lt;30),"",D23)))</f>
        <v/>
      </c>
      <c r="U23" s="202" t="str">
        <f>IF(ABS(E23)&lt;8,"",IF(AND('A+C'!E23&lt;100,ABS(E23)&lt;15),"",IF(AND('A+C'!E23&lt;50,ABS(E23)&lt;30),"",E23)))</f>
        <v/>
      </c>
      <c r="V23" s="202" t="str">
        <f>IF(ABS(F23)&lt;8,"",IF(AND('A+C'!F23&lt;100,ABS(F23)&lt;15),"",IF(AND('A+C'!F23&lt;50,ABS(F23)&lt;30),"",F23)))</f>
        <v/>
      </c>
      <c r="W23" s="202" t="str">
        <f>IF(ABS(G23)&lt;8,"",IF(AND('A+C'!G23&lt;100,ABS(G23)&lt;15),"",IF(AND('A+C'!G23&lt;50,ABS(G23)&lt;30),"",G23)))</f>
        <v/>
      </c>
      <c r="X23" s="202" t="str">
        <f>IF(ABS(H23)&lt;8,"",IF(AND('A+C'!H23&lt;100,ABS(H23)&lt;15),"",IF(AND('A+C'!H23&lt;50,ABS(H23)&lt;30),"",H23)))</f>
        <v/>
      </c>
      <c r="Y23" s="202" t="str">
        <f>IF(ABS(I23)&lt;8,"",IF(AND('A+C'!I23&lt;100,ABS(I23)&lt;15),"",IF(AND('A+C'!I23&lt;50,ABS(I23)&lt;30),"",I23)))</f>
        <v/>
      </c>
      <c r="Z23" s="202">
        <f>IF(ABS(J23)&lt;8,"",IF(AND('A+C'!J23&lt;100,ABS(J23)&lt;15),"",IF(AND('A+C'!J23&lt;50,ABS(J23)&lt;30),"",J23)))</f>
        <v>13.303133796901115</v>
      </c>
      <c r="AA23" s="202">
        <f>IF(ABS(K23)&lt;8,"",IF(AND('A+C'!K23&lt;100,ABS(K23)&lt;15),"",IF(AND('A+C'!K23&lt;50,ABS(K23)&lt;30),"",K23)))</f>
        <v>19.413879028192031</v>
      </c>
      <c r="AB23" s="202" t="str">
        <f>IF(ABS(L23)&lt;8,"",IF(AND('A+C'!L23&lt;100,ABS(L23)&lt;15),"",IF(AND('A+C'!L23&lt;50,ABS(L23)&lt;30),"",L23)))</f>
        <v/>
      </c>
      <c r="AC23" s="202">
        <f>IF(ABS(M23)&lt;8,"",IF(AND('A+C'!M23&lt;100,ABS(M23)&lt;15),"",IF(AND('A+C'!M23&lt;50,ABS(M23)&lt;30),"",M23)))</f>
        <v>9.5601743453598207</v>
      </c>
      <c r="AD23" s="203" t="str">
        <f>IF(ABS(N23)&lt;8,"",IF(AND('A+C'!N23&lt;100,ABS(N23)&lt;15),"",IF(AND('A+C'!N23&lt;50,ABS(N23)&lt;30),"",N23)))</f>
        <v/>
      </c>
      <c r="AE23" s="22">
        <f t="shared" si="8"/>
        <v>4</v>
      </c>
    </row>
    <row r="24" spans="1:31" ht="19.5" customHeight="1">
      <c r="A24" s="95">
        <v>20</v>
      </c>
      <c r="B24" s="82" t="s">
        <v>29</v>
      </c>
      <c r="C24" s="91">
        <v>-3.7855545537678155</v>
      </c>
      <c r="D24" s="92">
        <v>-3.242006726560263</v>
      </c>
      <c r="E24" s="92">
        <v>-3.2486802640023038</v>
      </c>
      <c r="F24" s="92">
        <v>2.9976118099655436</v>
      </c>
      <c r="G24" s="92">
        <v>-0.14602773667282248</v>
      </c>
      <c r="H24" s="92">
        <v>4.7877592287291559</v>
      </c>
      <c r="I24" s="92">
        <v>5.2195391878745774</v>
      </c>
      <c r="J24" s="92">
        <v>5.1955035777597427</v>
      </c>
      <c r="K24" s="92">
        <v>4.3102674973230641</v>
      </c>
      <c r="L24" s="92">
        <v>-4.0376350762176783</v>
      </c>
      <c r="M24" s="92">
        <v>0.68467180532110195</v>
      </c>
      <c r="N24" s="93">
        <v>1.0660648671109396</v>
      </c>
      <c r="O24" s="91">
        <f t="shared" si="5"/>
        <v>5.2195391878745774</v>
      </c>
      <c r="P24" s="92">
        <f t="shared" si="6"/>
        <v>-4.0376350762176783</v>
      </c>
      <c r="Q24" s="176">
        <f t="shared" si="7"/>
        <v>0.81679280140527011</v>
      </c>
      <c r="R24" s="22">
        <v>19</v>
      </c>
      <c r="S24" s="201" t="str">
        <f>IF(ABS(C24)&lt;8,"",IF(AND('A+C'!C24&lt;100,ABS(C24)&lt;15),"",IF(AND('A+C'!C24&lt;50,ABS(C24)&lt;30),"",C24)))</f>
        <v/>
      </c>
      <c r="T24" s="202" t="str">
        <f>IF(ABS(D24)&lt;8,"",IF(AND('A+C'!D24&lt;100,ABS(D24)&lt;15),"",IF(AND('A+C'!D24&lt;50,ABS(D24)&lt;30),"",D24)))</f>
        <v/>
      </c>
      <c r="U24" s="202" t="str">
        <f>IF(ABS(E24)&lt;8,"",IF(AND('A+C'!E24&lt;100,ABS(E24)&lt;15),"",IF(AND('A+C'!E24&lt;50,ABS(E24)&lt;30),"",E24)))</f>
        <v/>
      </c>
      <c r="V24" s="202" t="str">
        <f>IF(ABS(F24)&lt;8,"",IF(AND('A+C'!F24&lt;100,ABS(F24)&lt;15),"",IF(AND('A+C'!F24&lt;50,ABS(F24)&lt;30),"",F24)))</f>
        <v/>
      </c>
      <c r="W24" s="202" t="str">
        <f>IF(ABS(G24)&lt;8,"",IF(AND('A+C'!G24&lt;100,ABS(G24)&lt;15),"",IF(AND('A+C'!G24&lt;50,ABS(G24)&lt;30),"",G24)))</f>
        <v/>
      </c>
      <c r="X24" s="202" t="str">
        <f>IF(ABS(H24)&lt;8,"",IF(AND('A+C'!H24&lt;100,ABS(H24)&lt;15),"",IF(AND('A+C'!H24&lt;50,ABS(H24)&lt;30),"",H24)))</f>
        <v/>
      </c>
      <c r="Y24" s="202" t="str">
        <f>IF(ABS(I24)&lt;8,"",IF(AND('A+C'!I24&lt;100,ABS(I24)&lt;15),"",IF(AND('A+C'!I24&lt;50,ABS(I24)&lt;30),"",I24)))</f>
        <v/>
      </c>
      <c r="Z24" s="202" t="str">
        <f>IF(ABS(J24)&lt;8,"",IF(AND('A+C'!J24&lt;100,ABS(J24)&lt;15),"",IF(AND('A+C'!J24&lt;50,ABS(J24)&lt;30),"",J24)))</f>
        <v/>
      </c>
      <c r="AA24" s="202" t="str">
        <f>IF(ABS(K24)&lt;8,"",IF(AND('A+C'!K24&lt;100,ABS(K24)&lt;15),"",IF(AND('A+C'!K24&lt;50,ABS(K24)&lt;30),"",K24)))</f>
        <v/>
      </c>
      <c r="AB24" s="202" t="str">
        <f>IF(ABS(L24)&lt;8,"",IF(AND('A+C'!L24&lt;100,ABS(L24)&lt;15),"",IF(AND('A+C'!L24&lt;50,ABS(L24)&lt;30),"",L24)))</f>
        <v/>
      </c>
      <c r="AC24" s="202" t="str">
        <f>IF(ABS(M24)&lt;8,"",IF(AND('A+C'!M24&lt;100,ABS(M24)&lt;15),"",IF(AND('A+C'!M24&lt;50,ABS(M24)&lt;30),"",M24)))</f>
        <v/>
      </c>
      <c r="AD24" s="203" t="str">
        <f>IF(ABS(N24)&lt;8,"",IF(AND('A+C'!N24&lt;100,ABS(N24)&lt;15),"",IF(AND('A+C'!N24&lt;50,ABS(N24)&lt;30),"",N24)))</f>
        <v/>
      </c>
      <c r="AE24" s="22">
        <f t="shared" si="8"/>
        <v>0</v>
      </c>
    </row>
    <row r="25" spans="1:31" ht="19.5" customHeight="1">
      <c r="A25" s="113">
        <v>21</v>
      </c>
      <c r="B25" s="108" t="s">
        <v>30</v>
      </c>
      <c r="C25" s="141">
        <v>-1.0774285301222954</v>
      </c>
      <c r="D25" s="142">
        <v>-2.7535869297836402</v>
      </c>
      <c r="E25" s="142">
        <v>-5.0979097219134015</v>
      </c>
      <c r="F25" s="142">
        <v>-1.3726182154203876</v>
      </c>
      <c r="G25" s="142">
        <v>3.5313382986550113</v>
      </c>
      <c r="H25" s="142">
        <v>-2.1970999447491857</v>
      </c>
      <c r="I25" s="142">
        <v>9.4747850746667264E-2</v>
      </c>
      <c r="J25" s="142">
        <v>2.4049788338303064</v>
      </c>
      <c r="K25" s="142">
        <v>-0.6940592611456623</v>
      </c>
      <c r="L25" s="142">
        <v>-3.2884014470764167</v>
      </c>
      <c r="M25" s="142">
        <v>-4.0536352035812522</v>
      </c>
      <c r="N25" s="143">
        <v>-1.5466457941341876</v>
      </c>
      <c r="O25" s="141">
        <f t="shared" si="5"/>
        <v>3.5313382986550113</v>
      </c>
      <c r="P25" s="142">
        <f t="shared" si="6"/>
        <v>-5.0979097219134015</v>
      </c>
      <c r="Q25" s="183">
        <f t="shared" si="7"/>
        <v>-1.3375266720578705</v>
      </c>
      <c r="R25" s="22">
        <v>20</v>
      </c>
      <c r="S25" s="201" t="str">
        <f>IF(ABS(C25)&lt;8,"",IF(AND('A+C'!C25&lt;100,ABS(C25)&lt;15),"",IF(AND('A+C'!C25&lt;50,ABS(C25)&lt;30),"",C25)))</f>
        <v/>
      </c>
      <c r="T25" s="202" t="str">
        <f>IF(ABS(D25)&lt;8,"",IF(AND('A+C'!D25&lt;100,ABS(D25)&lt;15),"",IF(AND('A+C'!D25&lt;50,ABS(D25)&lt;30),"",D25)))</f>
        <v/>
      </c>
      <c r="U25" s="202" t="str">
        <f>IF(ABS(E25)&lt;8,"",IF(AND('A+C'!E25&lt;100,ABS(E25)&lt;15),"",IF(AND('A+C'!E25&lt;50,ABS(E25)&lt;30),"",E25)))</f>
        <v/>
      </c>
      <c r="V25" s="202" t="str">
        <f>IF(ABS(F25)&lt;8,"",IF(AND('A+C'!F25&lt;100,ABS(F25)&lt;15),"",IF(AND('A+C'!F25&lt;50,ABS(F25)&lt;30),"",F25)))</f>
        <v/>
      </c>
      <c r="W25" s="202" t="str">
        <f>IF(ABS(G25)&lt;8,"",IF(AND('A+C'!G25&lt;100,ABS(G25)&lt;15),"",IF(AND('A+C'!G25&lt;50,ABS(G25)&lt;30),"",G25)))</f>
        <v/>
      </c>
      <c r="X25" s="202" t="str">
        <f>IF(ABS(H25)&lt;8,"",IF(AND('A+C'!H25&lt;100,ABS(H25)&lt;15),"",IF(AND('A+C'!H25&lt;50,ABS(H25)&lt;30),"",H25)))</f>
        <v/>
      </c>
      <c r="Y25" s="202" t="str">
        <f>IF(ABS(I25)&lt;8,"",IF(AND('A+C'!I25&lt;100,ABS(I25)&lt;15),"",IF(AND('A+C'!I25&lt;50,ABS(I25)&lt;30),"",I25)))</f>
        <v/>
      </c>
      <c r="Z25" s="202" t="str">
        <f>IF(ABS(J25)&lt;8,"",IF(AND('A+C'!J25&lt;100,ABS(J25)&lt;15),"",IF(AND('A+C'!J25&lt;50,ABS(J25)&lt;30),"",J25)))</f>
        <v/>
      </c>
      <c r="AA25" s="202" t="str">
        <f>IF(ABS(K25)&lt;8,"",IF(AND('A+C'!K25&lt;100,ABS(K25)&lt;15),"",IF(AND('A+C'!K25&lt;50,ABS(K25)&lt;30),"",K25)))</f>
        <v/>
      </c>
      <c r="AB25" s="202" t="str">
        <f>IF(ABS(L25)&lt;8,"",IF(AND('A+C'!L25&lt;100,ABS(L25)&lt;15),"",IF(AND('A+C'!L25&lt;50,ABS(L25)&lt;30),"",L25)))</f>
        <v/>
      </c>
      <c r="AC25" s="202" t="str">
        <f>IF(ABS(M25)&lt;8,"",IF(AND('A+C'!M25&lt;100,ABS(M25)&lt;15),"",IF(AND('A+C'!M25&lt;50,ABS(M25)&lt;30),"",M25)))</f>
        <v/>
      </c>
      <c r="AD25" s="203" t="str">
        <f>IF(ABS(N25)&lt;8,"",IF(AND('A+C'!N25&lt;100,ABS(N25)&lt;15),"",IF(AND('A+C'!N25&lt;50,ABS(N25)&lt;30),"",N25)))</f>
        <v/>
      </c>
      <c r="AE25" s="22">
        <f t="shared" si="8"/>
        <v>0</v>
      </c>
    </row>
    <row r="26" spans="1:31" ht="19.5" customHeight="1">
      <c r="A26" s="144">
        <v>22</v>
      </c>
      <c r="B26" s="145" t="s">
        <v>31</v>
      </c>
      <c r="C26" s="94">
        <v>-2.0685575697897338</v>
      </c>
      <c r="D26" s="149">
        <v>2.578502069815495</v>
      </c>
      <c r="E26" s="149">
        <v>5.147319530793169</v>
      </c>
      <c r="F26" s="149">
        <v>-1.1524096103924655</v>
      </c>
      <c r="G26" s="149">
        <v>2.0130799978437079</v>
      </c>
      <c r="H26" s="149">
        <v>-7.5594658179723506</v>
      </c>
      <c r="I26" s="149">
        <v>4.4977059952047203</v>
      </c>
      <c r="J26" s="149">
        <v>6.014293057516495</v>
      </c>
      <c r="K26" s="149">
        <v>5.5388717144811146</v>
      </c>
      <c r="L26" s="149">
        <v>-0.4451604228745174</v>
      </c>
      <c r="M26" s="149">
        <v>1.2662541905668339</v>
      </c>
      <c r="N26" s="150">
        <v>4.0056730409477783</v>
      </c>
      <c r="O26" s="94">
        <f t="shared" si="5"/>
        <v>6.014293057516495</v>
      </c>
      <c r="P26" s="149">
        <f t="shared" si="6"/>
        <v>-7.5594658179723506</v>
      </c>
      <c r="Q26" s="175">
        <f t="shared" si="7"/>
        <v>1.6530088480116873</v>
      </c>
      <c r="R26" s="22">
        <v>21</v>
      </c>
      <c r="S26" s="201" t="str">
        <f>IF(ABS(C26)&lt;8,"",IF(AND('A+C'!C26&lt;100,ABS(C26)&lt;15),"",IF(AND('A+C'!C26&lt;50,ABS(C26)&lt;30),"",C26)))</f>
        <v/>
      </c>
      <c r="T26" s="202" t="str">
        <f>IF(ABS(D26)&lt;8,"",IF(AND('A+C'!D26&lt;100,ABS(D26)&lt;15),"",IF(AND('A+C'!D26&lt;50,ABS(D26)&lt;30),"",D26)))</f>
        <v/>
      </c>
      <c r="U26" s="202" t="str">
        <f>IF(ABS(E26)&lt;8,"",IF(AND('A+C'!E26&lt;100,ABS(E26)&lt;15),"",IF(AND('A+C'!E26&lt;50,ABS(E26)&lt;30),"",E26)))</f>
        <v/>
      </c>
      <c r="V26" s="202" t="str">
        <f>IF(ABS(F26)&lt;8,"",IF(AND('A+C'!F26&lt;100,ABS(F26)&lt;15),"",IF(AND('A+C'!F26&lt;50,ABS(F26)&lt;30),"",F26)))</f>
        <v/>
      </c>
      <c r="W26" s="202" t="str">
        <f>IF(ABS(G26)&lt;8,"",IF(AND('A+C'!G26&lt;100,ABS(G26)&lt;15),"",IF(AND('A+C'!G26&lt;50,ABS(G26)&lt;30),"",G26)))</f>
        <v/>
      </c>
      <c r="X26" s="202" t="str">
        <f>IF(ABS(H26)&lt;8,"",IF(AND('A+C'!H26&lt;100,ABS(H26)&lt;15),"",IF(AND('A+C'!H26&lt;50,ABS(H26)&lt;30),"",H26)))</f>
        <v/>
      </c>
      <c r="Y26" s="202" t="str">
        <f>IF(ABS(I26)&lt;8,"",IF(AND('A+C'!I26&lt;100,ABS(I26)&lt;15),"",IF(AND('A+C'!I26&lt;50,ABS(I26)&lt;30),"",I26)))</f>
        <v/>
      </c>
      <c r="Z26" s="202" t="str">
        <f>IF(ABS(J26)&lt;8,"",IF(AND('A+C'!J26&lt;100,ABS(J26)&lt;15),"",IF(AND('A+C'!J26&lt;50,ABS(J26)&lt;30),"",J26)))</f>
        <v/>
      </c>
      <c r="AA26" s="202" t="str">
        <f>IF(ABS(K26)&lt;8,"",IF(AND('A+C'!K26&lt;100,ABS(K26)&lt;15),"",IF(AND('A+C'!K26&lt;50,ABS(K26)&lt;30),"",K26)))</f>
        <v/>
      </c>
      <c r="AB26" s="202" t="str">
        <f>IF(ABS(L26)&lt;8,"",IF(AND('A+C'!L26&lt;100,ABS(L26)&lt;15),"",IF(AND('A+C'!L26&lt;50,ABS(L26)&lt;30),"",L26)))</f>
        <v/>
      </c>
      <c r="AC26" s="202" t="str">
        <f>IF(ABS(M26)&lt;8,"",IF(AND('A+C'!M26&lt;100,ABS(M26)&lt;15),"",IF(AND('A+C'!M26&lt;50,ABS(M26)&lt;30),"",M26)))</f>
        <v/>
      </c>
      <c r="AD26" s="203" t="str">
        <f>IF(ABS(N26)&lt;8,"",IF(AND('A+C'!N26&lt;100,ABS(N26)&lt;15),"",IF(AND('A+C'!N26&lt;50,ABS(N26)&lt;30),"",N26)))</f>
        <v/>
      </c>
      <c r="AE26" s="22">
        <f t="shared" si="8"/>
        <v>0</v>
      </c>
    </row>
    <row r="27" spans="1:31" ht="19.5" customHeight="1">
      <c r="A27" s="95">
        <v>23</v>
      </c>
      <c r="B27" s="82" t="s">
        <v>33</v>
      </c>
      <c r="C27" s="91">
        <v>1.6018513600313802</v>
      </c>
      <c r="D27" s="92">
        <v>0.63865837069667641</v>
      </c>
      <c r="E27" s="92">
        <v>-0.94770898242978541</v>
      </c>
      <c r="F27" s="92">
        <v>0.76875725544221607</v>
      </c>
      <c r="G27" s="92">
        <v>-2.7478926433571744</v>
      </c>
      <c r="H27" s="92">
        <v>-3.4179276168747412</v>
      </c>
      <c r="I27" s="92">
        <v>-0.52432434084604274</v>
      </c>
      <c r="J27" s="92">
        <v>1.0597865875284604</v>
      </c>
      <c r="K27" s="92">
        <v>2.6440233709164653</v>
      </c>
      <c r="L27" s="92">
        <v>1.7792973726161938</v>
      </c>
      <c r="M27" s="92">
        <v>3.0216912448663416</v>
      </c>
      <c r="N27" s="93">
        <v>11.216344911660602</v>
      </c>
      <c r="O27" s="91">
        <f t="shared" si="5"/>
        <v>11.216344911660602</v>
      </c>
      <c r="P27" s="92">
        <f t="shared" si="6"/>
        <v>-3.4179276168747412</v>
      </c>
      <c r="Q27" s="176">
        <f t="shared" si="7"/>
        <v>1.2577130741875493</v>
      </c>
      <c r="R27" s="22">
        <v>22</v>
      </c>
      <c r="S27" s="201" t="str">
        <f>IF(ABS(C27)&lt;8,"",IF(AND('A+C'!C27&lt;100,ABS(C27)&lt;15),"",IF(AND('A+C'!C27&lt;50,ABS(C27)&lt;30),"",C27)))</f>
        <v/>
      </c>
      <c r="T27" s="202" t="str">
        <f>IF(ABS(D27)&lt;8,"",IF(AND('A+C'!D27&lt;100,ABS(D27)&lt;15),"",IF(AND('A+C'!D27&lt;50,ABS(D27)&lt;30),"",D27)))</f>
        <v/>
      </c>
      <c r="U27" s="202" t="str">
        <f>IF(ABS(E27)&lt;8,"",IF(AND('A+C'!E27&lt;100,ABS(E27)&lt;15),"",IF(AND('A+C'!E27&lt;50,ABS(E27)&lt;30),"",E27)))</f>
        <v/>
      </c>
      <c r="V27" s="202" t="str">
        <f>IF(ABS(F27)&lt;8,"",IF(AND('A+C'!F27&lt;100,ABS(F27)&lt;15),"",IF(AND('A+C'!F27&lt;50,ABS(F27)&lt;30),"",F27)))</f>
        <v/>
      </c>
      <c r="W27" s="202" t="str">
        <f>IF(ABS(G27)&lt;8,"",IF(AND('A+C'!G27&lt;100,ABS(G27)&lt;15),"",IF(AND('A+C'!G27&lt;50,ABS(G27)&lt;30),"",G27)))</f>
        <v/>
      </c>
      <c r="X27" s="202" t="str">
        <f>IF(ABS(H27)&lt;8,"",IF(AND('A+C'!H27&lt;100,ABS(H27)&lt;15),"",IF(AND('A+C'!H27&lt;50,ABS(H27)&lt;30),"",H27)))</f>
        <v/>
      </c>
      <c r="Y27" s="202" t="str">
        <f>IF(ABS(I27)&lt;8,"",IF(AND('A+C'!I27&lt;100,ABS(I27)&lt;15),"",IF(AND('A+C'!I27&lt;50,ABS(I27)&lt;30),"",I27)))</f>
        <v/>
      </c>
      <c r="Z27" s="202" t="str">
        <f>IF(ABS(J27)&lt;8,"",IF(AND('A+C'!J27&lt;100,ABS(J27)&lt;15),"",IF(AND('A+C'!J27&lt;50,ABS(J27)&lt;30),"",J27)))</f>
        <v/>
      </c>
      <c r="AA27" s="202" t="str">
        <f>IF(ABS(K27)&lt;8,"",IF(AND('A+C'!K27&lt;100,ABS(K27)&lt;15),"",IF(AND('A+C'!K27&lt;50,ABS(K27)&lt;30),"",K27)))</f>
        <v/>
      </c>
      <c r="AB27" s="202" t="str">
        <f>IF(ABS(L27)&lt;8,"",IF(AND('A+C'!L27&lt;100,ABS(L27)&lt;15),"",IF(AND('A+C'!L27&lt;50,ABS(L27)&lt;30),"",L27)))</f>
        <v/>
      </c>
      <c r="AC27" s="202" t="str">
        <f>IF(ABS(M27)&lt;8,"",IF(AND('A+C'!M27&lt;100,ABS(M27)&lt;15),"",IF(AND('A+C'!M27&lt;50,ABS(M27)&lt;30),"",M27)))</f>
        <v/>
      </c>
      <c r="AD27" s="203">
        <f>IF(ABS(N27)&lt;8,"",IF(AND('A+C'!N27&lt;100,ABS(N27)&lt;15),"",IF(AND('A+C'!N27&lt;50,ABS(N27)&lt;30),"",N27)))</f>
        <v>11.216344911660602</v>
      </c>
      <c r="AE27" s="22">
        <f t="shared" si="8"/>
        <v>1</v>
      </c>
    </row>
    <row r="28" spans="1:31" ht="19.5" customHeight="1">
      <c r="A28" s="95">
        <v>24</v>
      </c>
      <c r="B28" s="82" t="s">
        <v>34</v>
      </c>
      <c r="C28" s="91">
        <v>-2.013917315270962</v>
      </c>
      <c r="D28" s="92">
        <v>-1.7402742580280903</v>
      </c>
      <c r="E28" s="92">
        <v>-5.5811569805909276</v>
      </c>
      <c r="F28" s="92">
        <v>-2.8270583574097179</v>
      </c>
      <c r="G28" s="92">
        <v>-7.447110207610466</v>
      </c>
      <c r="H28" s="92">
        <v>-11.295748093157618</v>
      </c>
      <c r="I28" s="92">
        <v>-1.0323320452572056</v>
      </c>
      <c r="J28" s="92">
        <v>2.1751086739972996</v>
      </c>
      <c r="K28" s="92">
        <v>2.2753397106734616</v>
      </c>
      <c r="L28" s="92">
        <v>0.63465205146682968</v>
      </c>
      <c r="M28" s="92">
        <v>1.9914506187556833</v>
      </c>
      <c r="N28" s="93">
        <v>8.8832935065530201</v>
      </c>
      <c r="O28" s="91">
        <f t="shared" si="5"/>
        <v>8.8832935065530201</v>
      </c>
      <c r="P28" s="92">
        <f t="shared" si="6"/>
        <v>-11.295748093157618</v>
      </c>
      <c r="Q28" s="176">
        <f t="shared" si="7"/>
        <v>-1.3314793913232246</v>
      </c>
      <c r="R28" s="22">
        <v>23</v>
      </c>
      <c r="S28" s="201" t="str">
        <f>IF(ABS(C28)&lt;8,"",IF(AND('A+C'!C28&lt;100,ABS(C28)&lt;15),"",IF(AND('A+C'!C28&lt;50,ABS(C28)&lt;30),"",C28)))</f>
        <v/>
      </c>
      <c r="T28" s="202" t="str">
        <f>IF(ABS(D28)&lt;8,"",IF(AND('A+C'!D28&lt;100,ABS(D28)&lt;15),"",IF(AND('A+C'!D28&lt;50,ABS(D28)&lt;30),"",D28)))</f>
        <v/>
      </c>
      <c r="U28" s="202" t="str">
        <f>IF(ABS(E28)&lt;8,"",IF(AND('A+C'!E28&lt;100,ABS(E28)&lt;15),"",IF(AND('A+C'!E28&lt;50,ABS(E28)&lt;30),"",E28)))</f>
        <v/>
      </c>
      <c r="V28" s="202" t="str">
        <f>IF(ABS(F28)&lt;8,"",IF(AND('A+C'!F28&lt;100,ABS(F28)&lt;15),"",IF(AND('A+C'!F28&lt;50,ABS(F28)&lt;30),"",F28)))</f>
        <v/>
      </c>
      <c r="W28" s="202" t="str">
        <f>IF(ABS(G28)&lt;8,"",IF(AND('A+C'!G28&lt;100,ABS(G28)&lt;15),"",IF(AND('A+C'!G28&lt;50,ABS(G28)&lt;30),"",G28)))</f>
        <v/>
      </c>
      <c r="X28" s="202" t="str">
        <f>IF(ABS(H28)&lt;8,"",IF(AND('A+C'!H28&lt;100,ABS(H28)&lt;15),"",IF(AND('A+C'!H28&lt;50,ABS(H28)&lt;30),"",H28)))</f>
        <v/>
      </c>
      <c r="Y28" s="202" t="str">
        <f>IF(ABS(I28)&lt;8,"",IF(AND('A+C'!I28&lt;100,ABS(I28)&lt;15),"",IF(AND('A+C'!I28&lt;50,ABS(I28)&lt;30),"",I28)))</f>
        <v/>
      </c>
      <c r="Z28" s="202" t="str">
        <f>IF(ABS(J28)&lt;8,"",IF(AND('A+C'!J28&lt;100,ABS(J28)&lt;15),"",IF(AND('A+C'!J28&lt;50,ABS(J28)&lt;30),"",J28)))</f>
        <v/>
      </c>
      <c r="AA28" s="202" t="str">
        <f>IF(ABS(K28)&lt;8,"",IF(AND('A+C'!K28&lt;100,ABS(K28)&lt;15),"",IF(AND('A+C'!K28&lt;50,ABS(K28)&lt;30),"",K28)))</f>
        <v/>
      </c>
      <c r="AB28" s="202" t="str">
        <f>IF(ABS(L28)&lt;8,"",IF(AND('A+C'!L28&lt;100,ABS(L28)&lt;15),"",IF(AND('A+C'!L28&lt;50,ABS(L28)&lt;30),"",L28)))</f>
        <v/>
      </c>
      <c r="AC28" s="202" t="str">
        <f>IF(ABS(M28)&lt;8,"",IF(AND('A+C'!M28&lt;100,ABS(M28)&lt;15),"",IF(AND('A+C'!M28&lt;50,ABS(M28)&lt;30),"",M28)))</f>
        <v/>
      </c>
      <c r="AD28" s="203">
        <f>IF(ABS(N28)&lt;8,"",IF(AND('A+C'!N28&lt;100,ABS(N28)&lt;15),"",IF(AND('A+C'!N28&lt;50,ABS(N28)&lt;30),"",N28)))</f>
        <v>8.8832935065530201</v>
      </c>
      <c r="AE28" s="22">
        <f t="shared" si="8"/>
        <v>1</v>
      </c>
    </row>
    <row r="29" spans="1:31" ht="19.5" customHeight="1">
      <c r="A29" s="95">
        <v>25</v>
      </c>
      <c r="B29" s="82" t="s">
        <v>35</v>
      </c>
      <c r="C29" s="91">
        <v>5.7161712554524646</v>
      </c>
      <c r="D29" s="92">
        <v>3.69939895933121</v>
      </c>
      <c r="E29" s="92">
        <v>5.5588042597952585</v>
      </c>
      <c r="F29" s="92">
        <v>-1.7405161885608889</v>
      </c>
      <c r="G29" s="92">
        <v>0.77037983763987794</v>
      </c>
      <c r="H29" s="92">
        <v>5.0673939283477729</v>
      </c>
      <c r="I29" s="92">
        <v>4.0045829759808598</v>
      </c>
      <c r="J29" s="92">
        <v>2.388334500536184</v>
      </c>
      <c r="K29" s="92">
        <v>0.92343539649561901</v>
      </c>
      <c r="L29" s="92">
        <v>4.5666294759660371</v>
      </c>
      <c r="M29" s="92">
        <v>2.5513764732918829</v>
      </c>
      <c r="N29" s="93">
        <v>2.4490672018855815</v>
      </c>
      <c r="O29" s="91">
        <f t="shared" si="5"/>
        <v>5.7161712554524646</v>
      </c>
      <c r="P29" s="92">
        <f t="shared" si="6"/>
        <v>-1.7405161885608889</v>
      </c>
      <c r="Q29" s="176">
        <f t="shared" si="7"/>
        <v>2.9962548396801552</v>
      </c>
      <c r="R29" s="22">
        <v>24</v>
      </c>
      <c r="S29" s="201" t="str">
        <f>IF(ABS(C29)&lt;8,"",IF(AND('A+C'!C29&lt;100,ABS(C29)&lt;15),"",IF(AND('A+C'!C29&lt;50,ABS(C29)&lt;30),"",C29)))</f>
        <v/>
      </c>
      <c r="T29" s="202" t="str">
        <f>IF(ABS(D29)&lt;8,"",IF(AND('A+C'!D29&lt;100,ABS(D29)&lt;15),"",IF(AND('A+C'!D29&lt;50,ABS(D29)&lt;30),"",D29)))</f>
        <v/>
      </c>
      <c r="U29" s="202" t="str">
        <f>IF(ABS(E29)&lt;8,"",IF(AND('A+C'!E29&lt;100,ABS(E29)&lt;15),"",IF(AND('A+C'!E29&lt;50,ABS(E29)&lt;30),"",E29)))</f>
        <v/>
      </c>
      <c r="V29" s="202" t="str">
        <f>IF(ABS(F29)&lt;8,"",IF(AND('A+C'!F29&lt;100,ABS(F29)&lt;15),"",IF(AND('A+C'!F29&lt;50,ABS(F29)&lt;30),"",F29)))</f>
        <v/>
      </c>
      <c r="W29" s="202" t="str">
        <f>IF(ABS(G29)&lt;8,"",IF(AND('A+C'!G29&lt;100,ABS(G29)&lt;15),"",IF(AND('A+C'!G29&lt;50,ABS(G29)&lt;30),"",G29)))</f>
        <v/>
      </c>
      <c r="X29" s="202" t="str">
        <f>IF(ABS(H29)&lt;8,"",IF(AND('A+C'!H29&lt;100,ABS(H29)&lt;15),"",IF(AND('A+C'!H29&lt;50,ABS(H29)&lt;30),"",H29)))</f>
        <v/>
      </c>
      <c r="Y29" s="202" t="str">
        <f>IF(ABS(I29)&lt;8,"",IF(AND('A+C'!I29&lt;100,ABS(I29)&lt;15),"",IF(AND('A+C'!I29&lt;50,ABS(I29)&lt;30),"",I29)))</f>
        <v/>
      </c>
      <c r="Z29" s="202" t="str">
        <f>IF(ABS(J29)&lt;8,"",IF(AND('A+C'!J29&lt;100,ABS(J29)&lt;15),"",IF(AND('A+C'!J29&lt;50,ABS(J29)&lt;30),"",J29)))</f>
        <v/>
      </c>
      <c r="AA29" s="202" t="str">
        <f>IF(ABS(K29)&lt;8,"",IF(AND('A+C'!K29&lt;100,ABS(K29)&lt;15),"",IF(AND('A+C'!K29&lt;50,ABS(K29)&lt;30),"",K29)))</f>
        <v/>
      </c>
      <c r="AB29" s="202" t="str">
        <f>IF(ABS(L29)&lt;8,"",IF(AND('A+C'!L29&lt;100,ABS(L29)&lt;15),"",IF(AND('A+C'!L29&lt;50,ABS(L29)&lt;30),"",L29)))</f>
        <v/>
      </c>
      <c r="AC29" s="202" t="str">
        <f>IF(ABS(M29)&lt;8,"",IF(AND('A+C'!M29&lt;100,ABS(M29)&lt;15),"",IF(AND('A+C'!M29&lt;50,ABS(M29)&lt;30),"",M29)))</f>
        <v/>
      </c>
      <c r="AD29" s="203" t="str">
        <f>IF(ABS(N29)&lt;8,"",IF(AND('A+C'!N29&lt;100,ABS(N29)&lt;15),"",IF(AND('A+C'!N29&lt;50,ABS(N29)&lt;30),"",N29)))</f>
        <v/>
      </c>
      <c r="AE29" s="22">
        <f t="shared" si="8"/>
        <v>0</v>
      </c>
    </row>
    <row r="30" spans="1:31" ht="19.5" customHeight="1">
      <c r="A30" s="95">
        <v>26</v>
      </c>
      <c r="B30" s="82" t="s">
        <v>36</v>
      </c>
      <c r="C30" s="91">
        <v>-1.6631283626992777</v>
      </c>
      <c r="D30" s="92">
        <v>0.13724840837817709</v>
      </c>
      <c r="E30" s="92">
        <v>4.3621651628448088</v>
      </c>
      <c r="F30" s="92">
        <v>5.0891967117869594</v>
      </c>
      <c r="G30" s="92">
        <v>3.8066692715960593</v>
      </c>
      <c r="H30" s="92">
        <v>5.7710588756374968</v>
      </c>
      <c r="I30" s="92">
        <v>6.5758872538847628</v>
      </c>
      <c r="J30" s="92">
        <v>6.7012705888290425</v>
      </c>
      <c r="K30" s="92">
        <v>6.5021021760763427</v>
      </c>
      <c r="L30" s="92">
        <v>2.2413145051686931</v>
      </c>
      <c r="M30" s="92">
        <v>-0.56846470723547793</v>
      </c>
      <c r="N30" s="93">
        <v>5.6267706452236474</v>
      </c>
      <c r="O30" s="91">
        <f t="shared" si="5"/>
        <v>6.7012705888290425</v>
      </c>
      <c r="P30" s="92">
        <f t="shared" si="6"/>
        <v>-1.6631283626992777</v>
      </c>
      <c r="Q30" s="176">
        <f t="shared" si="7"/>
        <v>3.7151742107909365</v>
      </c>
      <c r="R30" s="22">
        <v>25</v>
      </c>
      <c r="S30" s="201" t="str">
        <f>IF(ABS(C30)&lt;8,"",IF(AND('A+C'!C30&lt;100,ABS(C30)&lt;15),"",IF(AND('A+C'!C30&lt;50,ABS(C30)&lt;30),"",C30)))</f>
        <v/>
      </c>
      <c r="T30" s="202" t="str">
        <f>IF(ABS(D30)&lt;8,"",IF(AND('A+C'!D30&lt;100,ABS(D30)&lt;15),"",IF(AND('A+C'!D30&lt;50,ABS(D30)&lt;30),"",D30)))</f>
        <v/>
      </c>
      <c r="U30" s="202" t="str">
        <f>IF(ABS(E30)&lt;8,"",IF(AND('A+C'!E30&lt;100,ABS(E30)&lt;15),"",IF(AND('A+C'!E30&lt;50,ABS(E30)&lt;30),"",E30)))</f>
        <v/>
      </c>
      <c r="V30" s="202" t="str">
        <f>IF(ABS(F30)&lt;8,"",IF(AND('A+C'!F30&lt;100,ABS(F30)&lt;15),"",IF(AND('A+C'!F30&lt;50,ABS(F30)&lt;30),"",F30)))</f>
        <v/>
      </c>
      <c r="W30" s="202" t="str">
        <f>IF(ABS(G30)&lt;8,"",IF(AND('A+C'!G30&lt;100,ABS(G30)&lt;15),"",IF(AND('A+C'!G30&lt;50,ABS(G30)&lt;30),"",G30)))</f>
        <v/>
      </c>
      <c r="X30" s="202" t="str">
        <f>IF(ABS(H30)&lt;8,"",IF(AND('A+C'!H30&lt;100,ABS(H30)&lt;15),"",IF(AND('A+C'!H30&lt;50,ABS(H30)&lt;30),"",H30)))</f>
        <v/>
      </c>
      <c r="Y30" s="202" t="str">
        <f>IF(ABS(I30)&lt;8,"",IF(AND('A+C'!I30&lt;100,ABS(I30)&lt;15),"",IF(AND('A+C'!I30&lt;50,ABS(I30)&lt;30),"",I30)))</f>
        <v/>
      </c>
      <c r="Z30" s="202" t="str">
        <f>IF(ABS(J30)&lt;8,"",IF(AND('A+C'!J30&lt;100,ABS(J30)&lt;15),"",IF(AND('A+C'!J30&lt;50,ABS(J30)&lt;30),"",J30)))</f>
        <v/>
      </c>
      <c r="AA30" s="202" t="str">
        <f>IF(ABS(K30)&lt;8,"",IF(AND('A+C'!K30&lt;100,ABS(K30)&lt;15),"",IF(AND('A+C'!K30&lt;50,ABS(K30)&lt;30),"",K30)))</f>
        <v/>
      </c>
      <c r="AB30" s="202" t="str">
        <f>IF(ABS(L30)&lt;8,"",IF(AND('A+C'!L30&lt;100,ABS(L30)&lt;15),"",IF(AND('A+C'!L30&lt;50,ABS(L30)&lt;30),"",L30)))</f>
        <v/>
      </c>
      <c r="AC30" s="202" t="str">
        <f>IF(ABS(M30)&lt;8,"",IF(AND('A+C'!M30&lt;100,ABS(M30)&lt;15),"",IF(AND('A+C'!M30&lt;50,ABS(M30)&lt;30),"",M30)))</f>
        <v/>
      </c>
      <c r="AD30" s="203" t="str">
        <f>IF(ABS(N30)&lt;8,"",IF(AND('A+C'!N30&lt;100,ABS(N30)&lt;15),"",IF(AND('A+C'!N30&lt;50,ABS(N30)&lt;30),"",N30)))</f>
        <v/>
      </c>
      <c r="AE30" s="22">
        <f t="shared" si="8"/>
        <v>0</v>
      </c>
    </row>
    <row r="31" spans="1:31" ht="19.5" customHeight="1">
      <c r="A31" s="95">
        <v>27</v>
      </c>
      <c r="B31" s="82" t="s">
        <v>38</v>
      </c>
      <c r="C31" s="91">
        <v>-4.6567677075839216</v>
      </c>
      <c r="D31" s="92">
        <v>-4.3408735841979125</v>
      </c>
      <c r="E31" s="92">
        <v>-5.585407122095992</v>
      </c>
      <c r="F31" s="92">
        <v>4.8889785364647178</v>
      </c>
      <c r="G31" s="92">
        <v>-0.9914296280472491</v>
      </c>
      <c r="H31" s="92">
        <v>-4.9979160950603125</v>
      </c>
      <c r="I31" s="92">
        <v>-2.4156210016807171</v>
      </c>
      <c r="J31" s="92">
        <v>-1.0348048306954922</v>
      </c>
      <c r="K31" s="92">
        <v>-0.45466241988206785</v>
      </c>
      <c r="L31" s="92">
        <v>-0.45466241988206785</v>
      </c>
      <c r="M31" s="92">
        <v>5.9340498389401475</v>
      </c>
      <c r="N31" s="93">
        <v>-0.55966557743274714</v>
      </c>
      <c r="O31" s="91">
        <f t="shared" si="5"/>
        <v>5.9340498389401475</v>
      </c>
      <c r="P31" s="92">
        <f t="shared" si="6"/>
        <v>-5.585407122095992</v>
      </c>
      <c r="Q31" s="176">
        <f t="shared" si="7"/>
        <v>-1.2223985009294682</v>
      </c>
      <c r="R31" s="22">
        <v>26</v>
      </c>
      <c r="S31" s="201" t="str">
        <f>IF(ABS(C31)&lt;8,"",IF(AND('A+C'!C31&lt;100,ABS(C31)&lt;15),"",IF(AND('A+C'!C31&lt;50,ABS(C31)&lt;30),"",C31)))</f>
        <v/>
      </c>
      <c r="T31" s="202" t="str">
        <f>IF(ABS(D31)&lt;8,"",IF(AND('A+C'!D31&lt;100,ABS(D31)&lt;15),"",IF(AND('A+C'!D31&lt;50,ABS(D31)&lt;30),"",D31)))</f>
        <v/>
      </c>
      <c r="U31" s="202" t="str">
        <f>IF(ABS(E31)&lt;8,"",IF(AND('A+C'!E31&lt;100,ABS(E31)&lt;15),"",IF(AND('A+C'!E31&lt;50,ABS(E31)&lt;30),"",E31)))</f>
        <v/>
      </c>
      <c r="V31" s="202" t="str">
        <f>IF(ABS(F31)&lt;8,"",IF(AND('A+C'!F31&lt;100,ABS(F31)&lt;15),"",IF(AND('A+C'!F31&lt;50,ABS(F31)&lt;30),"",F31)))</f>
        <v/>
      </c>
      <c r="W31" s="202" t="str">
        <f>IF(ABS(G31)&lt;8,"",IF(AND('A+C'!G31&lt;100,ABS(G31)&lt;15),"",IF(AND('A+C'!G31&lt;50,ABS(G31)&lt;30),"",G31)))</f>
        <v/>
      </c>
      <c r="X31" s="202" t="str">
        <f>IF(ABS(H31)&lt;8,"",IF(AND('A+C'!H31&lt;100,ABS(H31)&lt;15),"",IF(AND('A+C'!H31&lt;50,ABS(H31)&lt;30),"",H31)))</f>
        <v/>
      </c>
      <c r="Y31" s="202" t="str">
        <f>IF(ABS(I31)&lt;8,"",IF(AND('A+C'!I31&lt;100,ABS(I31)&lt;15),"",IF(AND('A+C'!I31&lt;50,ABS(I31)&lt;30),"",I31)))</f>
        <v/>
      </c>
      <c r="Z31" s="202" t="str">
        <f>IF(ABS(J31)&lt;8,"",IF(AND('A+C'!J31&lt;100,ABS(J31)&lt;15),"",IF(AND('A+C'!J31&lt;50,ABS(J31)&lt;30),"",J31)))</f>
        <v/>
      </c>
      <c r="AA31" s="202" t="str">
        <f>IF(ABS(K31)&lt;8,"",IF(AND('A+C'!K31&lt;100,ABS(K31)&lt;15),"",IF(AND('A+C'!K31&lt;50,ABS(K31)&lt;30),"",K31)))</f>
        <v/>
      </c>
      <c r="AB31" s="202" t="str">
        <f>IF(ABS(L31)&lt;8,"",IF(AND('A+C'!L31&lt;100,ABS(L31)&lt;15),"",IF(AND('A+C'!L31&lt;50,ABS(L31)&lt;30),"",L31)))</f>
        <v/>
      </c>
      <c r="AC31" s="202" t="str">
        <f>IF(ABS(M31)&lt;8,"",IF(AND('A+C'!M31&lt;100,ABS(M31)&lt;15),"",IF(AND('A+C'!M31&lt;50,ABS(M31)&lt;30),"",M31)))</f>
        <v/>
      </c>
      <c r="AD31" s="203" t="str">
        <f>IF(ABS(N31)&lt;8,"",IF(AND('A+C'!N31&lt;100,ABS(N31)&lt;15),"",IF(AND('A+C'!N31&lt;50,ABS(N31)&lt;30),"",N31)))</f>
        <v/>
      </c>
      <c r="AE31" s="22">
        <f t="shared" si="8"/>
        <v>0</v>
      </c>
    </row>
    <row r="32" spans="1:31" ht="19.5" customHeight="1">
      <c r="A32" s="95">
        <v>28</v>
      </c>
      <c r="B32" s="82" t="s">
        <v>39</v>
      </c>
      <c r="C32" s="91">
        <v>-0.47660614428885473</v>
      </c>
      <c r="D32" s="92">
        <v>3.6413675125032698</v>
      </c>
      <c r="E32" s="92">
        <v>2.1389115751439811</v>
      </c>
      <c r="F32" s="92">
        <v>2.8504384463610122</v>
      </c>
      <c r="G32" s="92">
        <v>2.613246580498779</v>
      </c>
      <c r="H32" s="92">
        <v>0.18048597356385263</v>
      </c>
      <c r="I32" s="92">
        <v>4.2442588177938863</v>
      </c>
      <c r="J32" s="92">
        <v>9.578020054110409</v>
      </c>
      <c r="K32" s="92">
        <v>4.2714052761646153</v>
      </c>
      <c r="L32" s="92">
        <v>6.9209204658675896</v>
      </c>
      <c r="M32" s="92">
        <v>3.2686364637783849</v>
      </c>
      <c r="N32" s="93">
        <v>4.0269991450947051</v>
      </c>
      <c r="O32" s="91">
        <f t="shared" si="5"/>
        <v>9.578020054110409</v>
      </c>
      <c r="P32" s="92">
        <f t="shared" si="6"/>
        <v>-0.47660614428885473</v>
      </c>
      <c r="Q32" s="176">
        <f t="shared" si="7"/>
        <v>3.6048403472159691</v>
      </c>
      <c r="R32" s="22">
        <v>27</v>
      </c>
      <c r="S32" s="201" t="str">
        <f>IF(ABS(C32)&lt;8,"",IF(AND('A+C'!C32&lt;100,ABS(C32)&lt;15),"",IF(AND('A+C'!C32&lt;50,ABS(C32)&lt;30),"",C32)))</f>
        <v/>
      </c>
      <c r="T32" s="202" t="str">
        <f>IF(ABS(D32)&lt;8,"",IF(AND('A+C'!D32&lt;100,ABS(D32)&lt;15),"",IF(AND('A+C'!D32&lt;50,ABS(D32)&lt;30),"",D32)))</f>
        <v/>
      </c>
      <c r="U32" s="202" t="str">
        <f>IF(ABS(E32)&lt;8,"",IF(AND('A+C'!E32&lt;100,ABS(E32)&lt;15),"",IF(AND('A+C'!E32&lt;50,ABS(E32)&lt;30),"",E32)))</f>
        <v/>
      </c>
      <c r="V32" s="202" t="str">
        <f>IF(ABS(F32)&lt;8,"",IF(AND('A+C'!F32&lt;100,ABS(F32)&lt;15),"",IF(AND('A+C'!F32&lt;50,ABS(F32)&lt;30),"",F32)))</f>
        <v/>
      </c>
      <c r="W32" s="202" t="str">
        <f>IF(ABS(G32)&lt;8,"",IF(AND('A+C'!G32&lt;100,ABS(G32)&lt;15),"",IF(AND('A+C'!G32&lt;50,ABS(G32)&lt;30),"",G32)))</f>
        <v/>
      </c>
      <c r="X32" s="202" t="str">
        <f>IF(ABS(H32)&lt;8,"",IF(AND('A+C'!H32&lt;100,ABS(H32)&lt;15),"",IF(AND('A+C'!H32&lt;50,ABS(H32)&lt;30),"",H32)))</f>
        <v/>
      </c>
      <c r="Y32" s="202" t="str">
        <f>IF(ABS(I32)&lt;8,"",IF(AND('A+C'!I32&lt;100,ABS(I32)&lt;15),"",IF(AND('A+C'!I32&lt;50,ABS(I32)&lt;30),"",I32)))</f>
        <v/>
      </c>
      <c r="Z32" s="202">
        <f>IF(ABS(J32)&lt;8,"",IF(AND('A+C'!J32&lt;100,ABS(J32)&lt;15),"",IF(AND('A+C'!J32&lt;50,ABS(J32)&lt;30),"",J32)))</f>
        <v>9.578020054110409</v>
      </c>
      <c r="AA32" s="202" t="str">
        <f>IF(ABS(K32)&lt;8,"",IF(AND('A+C'!K32&lt;100,ABS(K32)&lt;15),"",IF(AND('A+C'!K32&lt;50,ABS(K32)&lt;30),"",K32)))</f>
        <v/>
      </c>
      <c r="AB32" s="202" t="str">
        <f>IF(ABS(L32)&lt;8,"",IF(AND('A+C'!L32&lt;100,ABS(L32)&lt;15),"",IF(AND('A+C'!L32&lt;50,ABS(L32)&lt;30),"",L32)))</f>
        <v/>
      </c>
      <c r="AC32" s="202" t="str">
        <f>IF(ABS(M32)&lt;8,"",IF(AND('A+C'!M32&lt;100,ABS(M32)&lt;15),"",IF(AND('A+C'!M32&lt;50,ABS(M32)&lt;30),"",M32)))</f>
        <v/>
      </c>
      <c r="AD32" s="203" t="str">
        <f>IF(ABS(N32)&lt;8,"",IF(AND('A+C'!N32&lt;100,ABS(N32)&lt;15),"",IF(AND('A+C'!N32&lt;50,ABS(N32)&lt;30),"",N32)))</f>
        <v/>
      </c>
      <c r="AE32" s="22">
        <f t="shared" si="8"/>
        <v>1</v>
      </c>
    </row>
    <row r="33" spans="1:31" ht="19.5" customHeight="1">
      <c r="A33" s="95">
        <v>29</v>
      </c>
      <c r="B33" s="82" t="s">
        <v>40</v>
      </c>
      <c r="C33" s="91">
        <v>-2.2643981705107583</v>
      </c>
      <c r="D33" s="92">
        <v>7.8234669691639054</v>
      </c>
      <c r="E33" s="92">
        <v>1.1211778973106763</v>
      </c>
      <c r="F33" s="92">
        <v>-2.2689576833841003</v>
      </c>
      <c r="G33" s="92">
        <v>-8.3640400904742513</v>
      </c>
      <c r="H33" s="92">
        <v>4.2015983777270005</v>
      </c>
      <c r="I33" s="92">
        <v>2.482447171394552</v>
      </c>
      <c r="J33" s="92">
        <v>2.0055945990482043</v>
      </c>
      <c r="K33" s="92">
        <v>-2.1117300174692275</v>
      </c>
      <c r="L33" s="92">
        <v>-5.1196364539851151</v>
      </c>
      <c r="M33" s="92">
        <v>-3.9808387350287404</v>
      </c>
      <c r="N33" s="93">
        <v>-3.7909927807221226</v>
      </c>
      <c r="O33" s="91">
        <f t="shared" si="5"/>
        <v>7.8234669691639054</v>
      </c>
      <c r="P33" s="92">
        <f t="shared" si="6"/>
        <v>-8.3640400904742513</v>
      </c>
      <c r="Q33" s="176">
        <f t="shared" si="7"/>
        <v>-0.85552574307749796</v>
      </c>
      <c r="R33" s="22">
        <v>28</v>
      </c>
      <c r="S33" s="201" t="str">
        <f>IF(ABS(C33)&lt;8,"",IF(AND('A+C'!C33&lt;100,ABS(C33)&lt;15),"",IF(AND('A+C'!C33&lt;50,ABS(C33)&lt;30),"",C33)))</f>
        <v/>
      </c>
      <c r="T33" s="202" t="str">
        <f>IF(ABS(D33)&lt;8,"",IF(AND('A+C'!D33&lt;100,ABS(D33)&lt;15),"",IF(AND('A+C'!D33&lt;50,ABS(D33)&lt;30),"",D33)))</f>
        <v/>
      </c>
      <c r="U33" s="202" t="str">
        <f>IF(ABS(E33)&lt;8,"",IF(AND('A+C'!E33&lt;100,ABS(E33)&lt;15),"",IF(AND('A+C'!E33&lt;50,ABS(E33)&lt;30),"",E33)))</f>
        <v/>
      </c>
      <c r="V33" s="202" t="str">
        <f>IF(ABS(F33)&lt;8,"",IF(AND('A+C'!F33&lt;100,ABS(F33)&lt;15),"",IF(AND('A+C'!F33&lt;50,ABS(F33)&lt;30),"",F33)))</f>
        <v/>
      </c>
      <c r="W33" s="202">
        <f>IF(ABS(G33)&lt;8,"",IF(AND('A+C'!G33&lt;100,ABS(G33)&lt;15),"",IF(AND('A+C'!G33&lt;50,ABS(G33)&lt;30),"",G33)))</f>
        <v>-8.3640400904742513</v>
      </c>
      <c r="X33" s="202" t="str">
        <f>IF(ABS(H33)&lt;8,"",IF(AND('A+C'!H33&lt;100,ABS(H33)&lt;15),"",IF(AND('A+C'!H33&lt;50,ABS(H33)&lt;30),"",H33)))</f>
        <v/>
      </c>
      <c r="Y33" s="202" t="str">
        <f>IF(ABS(I33)&lt;8,"",IF(AND('A+C'!I33&lt;100,ABS(I33)&lt;15),"",IF(AND('A+C'!I33&lt;50,ABS(I33)&lt;30),"",I33)))</f>
        <v/>
      </c>
      <c r="Z33" s="202" t="str">
        <f>IF(ABS(J33)&lt;8,"",IF(AND('A+C'!J33&lt;100,ABS(J33)&lt;15),"",IF(AND('A+C'!J33&lt;50,ABS(J33)&lt;30),"",J33)))</f>
        <v/>
      </c>
      <c r="AA33" s="202" t="str">
        <f>IF(ABS(K33)&lt;8,"",IF(AND('A+C'!K33&lt;100,ABS(K33)&lt;15),"",IF(AND('A+C'!K33&lt;50,ABS(K33)&lt;30),"",K33)))</f>
        <v/>
      </c>
      <c r="AB33" s="202" t="str">
        <f>IF(ABS(L33)&lt;8,"",IF(AND('A+C'!L33&lt;100,ABS(L33)&lt;15),"",IF(AND('A+C'!L33&lt;50,ABS(L33)&lt;30),"",L33)))</f>
        <v/>
      </c>
      <c r="AC33" s="202" t="str">
        <f>IF(ABS(M33)&lt;8,"",IF(AND('A+C'!M33&lt;100,ABS(M33)&lt;15),"",IF(AND('A+C'!M33&lt;50,ABS(M33)&lt;30),"",M33)))</f>
        <v/>
      </c>
      <c r="AD33" s="203" t="str">
        <f>IF(ABS(N33)&lt;8,"",IF(AND('A+C'!N33&lt;100,ABS(N33)&lt;15),"",IF(AND('A+C'!N33&lt;50,ABS(N33)&lt;30),"",N33)))</f>
        <v/>
      </c>
      <c r="AE33" s="22">
        <f t="shared" si="8"/>
        <v>1</v>
      </c>
    </row>
    <row r="34" spans="1:31" ht="19.5" customHeight="1">
      <c r="A34" s="95">
        <v>30</v>
      </c>
      <c r="B34" s="82" t="s">
        <v>41</v>
      </c>
      <c r="C34" s="91">
        <v>-2.7474593777720542</v>
      </c>
      <c r="D34" s="92">
        <v>-1.035584149238342</v>
      </c>
      <c r="E34" s="92">
        <v>3.1027573514879765</v>
      </c>
      <c r="F34" s="92">
        <v>0.83293960016027313</v>
      </c>
      <c r="G34" s="92">
        <v>2.8333083049879431</v>
      </c>
      <c r="H34" s="92">
        <v>5.9919931260661743</v>
      </c>
      <c r="I34" s="92">
        <v>0.18562947888824297</v>
      </c>
      <c r="J34" s="92">
        <v>1.6272244703653831</v>
      </c>
      <c r="K34" s="92">
        <v>-0.43911846040551716</v>
      </c>
      <c r="L34" s="92">
        <v>0.23954718057511173</v>
      </c>
      <c r="M34" s="92">
        <v>3.1296608059650524</v>
      </c>
      <c r="N34" s="93">
        <v>6.2711469296324456</v>
      </c>
      <c r="O34" s="91">
        <f t="shared" si="5"/>
        <v>6.2711469296324456</v>
      </c>
      <c r="P34" s="92">
        <f t="shared" si="6"/>
        <v>-2.7474593777720542</v>
      </c>
      <c r="Q34" s="176">
        <f t="shared" si="7"/>
        <v>1.6660037717260578</v>
      </c>
      <c r="R34" s="22">
        <v>29</v>
      </c>
      <c r="S34" s="201" t="str">
        <f>IF(ABS(C34)&lt;8,"",IF(AND('A+C'!C34&lt;100,ABS(C34)&lt;15),"",IF(AND('A+C'!C34&lt;50,ABS(C34)&lt;30),"",C34)))</f>
        <v/>
      </c>
      <c r="T34" s="202" t="str">
        <f>IF(ABS(D34)&lt;8,"",IF(AND('A+C'!D34&lt;100,ABS(D34)&lt;15),"",IF(AND('A+C'!D34&lt;50,ABS(D34)&lt;30),"",D34)))</f>
        <v/>
      </c>
      <c r="U34" s="202" t="str">
        <f>IF(ABS(E34)&lt;8,"",IF(AND('A+C'!E34&lt;100,ABS(E34)&lt;15),"",IF(AND('A+C'!E34&lt;50,ABS(E34)&lt;30),"",E34)))</f>
        <v/>
      </c>
      <c r="V34" s="202" t="str">
        <f>IF(ABS(F34)&lt;8,"",IF(AND('A+C'!F34&lt;100,ABS(F34)&lt;15),"",IF(AND('A+C'!F34&lt;50,ABS(F34)&lt;30),"",F34)))</f>
        <v/>
      </c>
      <c r="W34" s="202" t="str">
        <f>IF(ABS(G34)&lt;8,"",IF(AND('A+C'!G34&lt;100,ABS(G34)&lt;15),"",IF(AND('A+C'!G34&lt;50,ABS(G34)&lt;30),"",G34)))</f>
        <v/>
      </c>
      <c r="X34" s="202" t="str">
        <f>IF(ABS(H34)&lt;8,"",IF(AND('A+C'!H34&lt;100,ABS(H34)&lt;15),"",IF(AND('A+C'!H34&lt;50,ABS(H34)&lt;30),"",H34)))</f>
        <v/>
      </c>
      <c r="Y34" s="202" t="str">
        <f>IF(ABS(I34)&lt;8,"",IF(AND('A+C'!I34&lt;100,ABS(I34)&lt;15),"",IF(AND('A+C'!I34&lt;50,ABS(I34)&lt;30),"",I34)))</f>
        <v/>
      </c>
      <c r="Z34" s="202" t="str">
        <f>IF(ABS(J34)&lt;8,"",IF(AND('A+C'!J34&lt;100,ABS(J34)&lt;15),"",IF(AND('A+C'!J34&lt;50,ABS(J34)&lt;30),"",J34)))</f>
        <v/>
      </c>
      <c r="AA34" s="202" t="str">
        <f>IF(ABS(K34)&lt;8,"",IF(AND('A+C'!K34&lt;100,ABS(K34)&lt;15),"",IF(AND('A+C'!K34&lt;50,ABS(K34)&lt;30),"",K34)))</f>
        <v/>
      </c>
      <c r="AB34" s="202" t="str">
        <f>IF(ABS(L34)&lt;8,"",IF(AND('A+C'!L34&lt;100,ABS(L34)&lt;15),"",IF(AND('A+C'!L34&lt;50,ABS(L34)&lt;30),"",L34)))</f>
        <v/>
      </c>
      <c r="AC34" s="202" t="str">
        <f>IF(ABS(M34)&lt;8,"",IF(AND('A+C'!M34&lt;100,ABS(M34)&lt;15),"",IF(AND('A+C'!M34&lt;50,ABS(M34)&lt;30),"",M34)))</f>
        <v/>
      </c>
      <c r="AD34" s="203" t="str">
        <f>IF(ABS(N34)&lt;8,"",IF(AND('A+C'!N34&lt;100,ABS(N34)&lt;15),"",IF(AND('A+C'!N34&lt;50,ABS(N34)&lt;30),"",N34)))</f>
        <v/>
      </c>
      <c r="AE34" s="22">
        <f t="shared" si="8"/>
        <v>0</v>
      </c>
    </row>
    <row r="35" spans="1:31" ht="19.5" customHeight="1">
      <c r="A35" s="95">
        <v>31</v>
      </c>
      <c r="B35" s="82" t="s">
        <v>43</v>
      </c>
      <c r="C35" s="91">
        <v>3.0829128638843044</v>
      </c>
      <c r="D35" s="92">
        <v>2.7733616052868419</v>
      </c>
      <c r="E35" s="92">
        <v>-4.609582208793074</v>
      </c>
      <c r="F35" s="92">
        <v>-9.8056436172980455</v>
      </c>
      <c r="G35" s="92">
        <v>0.21917071447899122</v>
      </c>
      <c r="H35" s="92">
        <v>-2.6221483873101716</v>
      </c>
      <c r="I35" s="92">
        <v>3.2492587946470572</v>
      </c>
      <c r="J35" s="92">
        <v>6.594318613718122</v>
      </c>
      <c r="K35" s="92"/>
      <c r="L35" s="92"/>
      <c r="M35" s="92"/>
      <c r="N35" s="93"/>
      <c r="O35" s="91">
        <f t="shared" si="5"/>
        <v>6.594318613718122</v>
      </c>
      <c r="P35" s="92">
        <f t="shared" si="6"/>
        <v>-9.8056436172980455</v>
      </c>
      <c r="Q35" s="176">
        <f t="shared" si="7"/>
        <v>-0.1397939526732469</v>
      </c>
      <c r="R35" s="22">
        <v>30</v>
      </c>
      <c r="S35" s="201" t="str">
        <f>IF(ABS(C35)&lt;8,"",IF(AND('A+C'!C35&lt;100,ABS(C35)&lt;15),"",IF(AND('A+C'!C35&lt;50,ABS(C35)&lt;30),"",C35)))</f>
        <v/>
      </c>
      <c r="T35" s="202" t="str">
        <f>IF(ABS(D35)&lt;8,"",IF(AND('A+C'!D35&lt;100,ABS(D35)&lt;15),"",IF(AND('A+C'!D35&lt;50,ABS(D35)&lt;30),"",D35)))</f>
        <v/>
      </c>
      <c r="U35" s="202" t="str">
        <f>IF(ABS(E35)&lt;8,"",IF(AND('A+C'!E35&lt;100,ABS(E35)&lt;15),"",IF(AND('A+C'!E35&lt;50,ABS(E35)&lt;30),"",E35)))</f>
        <v/>
      </c>
      <c r="V35" s="202" t="str">
        <f>IF(ABS(F35)&lt;8,"",IF(AND('A+C'!F35&lt;100,ABS(F35)&lt;15),"",IF(AND('A+C'!F35&lt;50,ABS(F35)&lt;30),"",F35)))</f>
        <v/>
      </c>
      <c r="W35" s="202" t="str">
        <f>IF(ABS(G35)&lt;8,"",IF(AND('A+C'!G35&lt;100,ABS(G35)&lt;15),"",IF(AND('A+C'!G35&lt;50,ABS(G35)&lt;30),"",G35)))</f>
        <v/>
      </c>
      <c r="X35" s="202" t="str">
        <f>IF(ABS(H35)&lt;8,"",IF(AND('A+C'!H35&lt;100,ABS(H35)&lt;15),"",IF(AND('A+C'!H35&lt;50,ABS(H35)&lt;30),"",H35)))</f>
        <v/>
      </c>
      <c r="Y35" s="202" t="str">
        <f>IF(ABS(I35)&lt;8,"",IF(AND('A+C'!I35&lt;100,ABS(I35)&lt;15),"",IF(AND('A+C'!I35&lt;50,ABS(I35)&lt;30),"",I35)))</f>
        <v/>
      </c>
      <c r="Z35" s="202" t="str">
        <f>IF(ABS(J35)&lt;8,"",IF(AND('A+C'!J35&lt;100,ABS(J35)&lt;15),"",IF(AND('A+C'!J35&lt;50,ABS(J35)&lt;30),"",J35)))</f>
        <v/>
      </c>
      <c r="AA35" s="202" t="str">
        <f>IF(ABS(K35)&lt;8,"",IF(AND('A+C'!K35&lt;100,ABS(K35)&lt;15),"",IF(AND('A+C'!K35&lt;50,ABS(K35)&lt;30),"",K35)))</f>
        <v/>
      </c>
      <c r="AB35" s="202" t="str">
        <f>IF(ABS(L35)&lt;8,"",IF(AND('A+C'!L35&lt;100,ABS(L35)&lt;15),"",IF(AND('A+C'!L35&lt;50,ABS(L35)&lt;30),"",L35)))</f>
        <v/>
      </c>
      <c r="AC35" s="202" t="str">
        <f>IF(ABS(M35)&lt;8,"",IF(AND('A+C'!M35&lt;100,ABS(M35)&lt;15),"",IF(AND('A+C'!M35&lt;50,ABS(M35)&lt;30),"",M35)))</f>
        <v/>
      </c>
      <c r="AD35" s="203" t="str">
        <f>IF(ABS(N35)&lt;8,"",IF(AND('A+C'!N35&lt;100,ABS(N35)&lt;15),"",IF(AND('A+C'!N35&lt;50,ABS(N35)&lt;30),"",N35)))</f>
        <v/>
      </c>
      <c r="AE35" s="22">
        <f t="shared" si="8"/>
        <v>0</v>
      </c>
    </row>
    <row r="36" spans="1:31" ht="19.5" customHeight="1">
      <c r="A36" s="95">
        <v>32</v>
      </c>
      <c r="B36" s="82" t="s">
        <v>45</v>
      </c>
      <c r="C36" s="92">
        <v>4.3638927922729094</v>
      </c>
      <c r="D36" s="92">
        <v>5.1568891193167712</v>
      </c>
      <c r="E36" s="92">
        <v>10.369355666411749</v>
      </c>
      <c r="F36" s="92">
        <v>8.4436644548558402</v>
      </c>
      <c r="G36" s="92">
        <v>4.8439626173933137</v>
      </c>
      <c r="H36" s="92">
        <v>3.5395651404784245</v>
      </c>
      <c r="I36" s="92">
        <v>4.8610166323570274</v>
      </c>
      <c r="J36" s="92">
        <v>2.5069571057166451</v>
      </c>
      <c r="K36" s="92">
        <v>3.390088733812771</v>
      </c>
      <c r="L36" s="92">
        <v>2.7285097277507249</v>
      </c>
      <c r="M36" s="92">
        <v>4.0690960030546099</v>
      </c>
      <c r="N36" s="93">
        <v>6.0800374311774323</v>
      </c>
      <c r="O36" s="91">
        <f t="shared" si="5"/>
        <v>10.369355666411749</v>
      </c>
      <c r="P36" s="92">
        <f t="shared" si="6"/>
        <v>2.5069571057166451</v>
      </c>
      <c r="Q36" s="176">
        <f t="shared" si="7"/>
        <v>5.0294196187165188</v>
      </c>
      <c r="R36" s="22">
        <v>31</v>
      </c>
      <c r="S36" s="201" t="str">
        <f>IF(ABS(C36)&lt;8,"",IF(AND('A+C'!C36&lt;100,ABS(C36)&lt;15),"",IF(AND('A+C'!C36&lt;50,ABS(C36)&lt;30),"",C36)))</f>
        <v/>
      </c>
      <c r="T36" s="202" t="str">
        <f>IF(ABS(D36)&lt;8,"",IF(AND('A+C'!D36&lt;100,ABS(D36)&lt;15),"",IF(AND('A+C'!D36&lt;50,ABS(D36)&lt;30),"",D36)))</f>
        <v/>
      </c>
      <c r="U36" s="202">
        <f>IF(ABS(E36)&lt;8,"",IF(AND('A+C'!E36&lt;100,ABS(E36)&lt;15),"",IF(AND('A+C'!E36&lt;50,ABS(E36)&lt;30),"",E36)))</f>
        <v>10.369355666411749</v>
      </c>
      <c r="V36" s="202">
        <f>IF(ABS(F36)&lt;8,"",IF(AND('A+C'!F36&lt;100,ABS(F36)&lt;15),"",IF(AND('A+C'!F36&lt;50,ABS(F36)&lt;30),"",F36)))</f>
        <v>8.4436644548558402</v>
      </c>
      <c r="W36" s="202" t="str">
        <f>IF(ABS(G36)&lt;8,"",IF(AND('A+C'!G36&lt;100,ABS(G36)&lt;15),"",IF(AND('A+C'!G36&lt;50,ABS(G36)&lt;30),"",G36)))</f>
        <v/>
      </c>
      <c r="X36" s="202" t="str">
        <f>IF(ABS(H36)&lt;8,"",IF(AND('A+C'!H36&lt;100,ABS(H36)&lt;15),"",IF(AND('A+C'!H36&lt;50,ABS(H36)&lt;30),"",H36)))</f>
        <v/>
      </c>
      <c r="Y36" s="202" t="str">
        <f>IF(ABS(I36)&lt;8,"",IF(AND('A+C'!I36&lt;100,ABS(I36)&lt;15),"",IF(AND('A+C'!I36&lt;50,ABS(I36)&lt;30),"",I36)))</f>
        <v/>
      </c>
      <c r="Z36" s="202" t="str">
        <f>IF(ABS(J36)&lt;8,"",IF(AND('A+C'!J36&lt;100,ABS(J36)&lt;15),"",IF(AND('A+C'!J36&lt;50,ABS(J36)&lt;30),"",J36)))</f>
        <v/>
      </c>
      <c r="AA36" s="202" t="str">
        <f>IF(ABS(K36)&lt;8,"",IF(AND('A+C'!K36&lt;100,ABS(K36)&lt;15),"",IF(AND('A+C'!K36&lt;50,ABS(K36)&lt;30),"",K36)))</f>
        <v/>
      </c>
      <c r="AB36" s="202" t="str">
        <f>IF(ABS(L36)&lt;8,"",IF(AND('A+C'!L36&lt;100,ABS(L36)&lt;15),"",IF(AND('A+C'!L36&lt;50,ABS(L36)&lt;30),"",L36)))</f>
        <v/>
      </c>
      <c r="AC36" s="202" t="str">
        <f>IF(ABS(M36)&lt;8,"",IF(AND('A+C'!M36&lt;100,ABS(M36)&lt;15),"",IF(AND('A+C'!M36&lt;50,ABS(M36)&lt;30),"",M36)))</f>
        <v/>
      </c>
      <c r="AD36" s="203" t="str">
        <f>IF(ABS(N36)&lt;8,"",IF(AND('A+C'!N36&lt;100,ABS(N36)&lt;15),"",IF(AND('A+C'!N36&lt;50,ABS(N36)&lt;30),"",N36)))</f>
        <v/>
      </c>
      <c r="AE36" s="22">
        <f t="shared" si="8"/>
        <v>2</v>
      </c>
    </row>
    <row r="37" spans="1:31" ht="19.5" customHeight="1">
      <c r="A37" s="95">
        <v>33</v>
      </c>
      <c r="B37" s="82" t="s">
        <v>46</v>
      </c>
      <c r="C37" s="91">
        <v>-1.4402641426158129</v>
      </c>
      <c r="D37" s="92">
        <v>-5.9348087976636119</v>
      </c>
      <c r="E37" s="92">
        <v>-17.347418289622983</v>
      </c>
      <c r="F37" s="92">
        <v>-10.92109005247651</v>
      </c>
      <c r="G37" s="92">
        <v>-9.1192269884196477</v>
      </c>
      <c r="H37" s="92">
        <v>-1.1472259919914702</v>
      </c>
      <c r="I37" s="92">
        <v>-10.203552291291386</v>
      </c>
      <c r="J37" s="92">
        <v>-8.7778178208899451</v>
      </c>
      <c r="K37" s="92">
        <v>-1.5092019973524278</v>
      </c>
      <c r="L37" s="92">
        <v>-0.63361220918778161</v>
      </c>
      <c r="M37" s="92">
        <v>-0.53788148582039308</v>
      </c>
      <c r="N37" s="93">
        <v>15.705237588990345</v>
      </c>
      <c r="O37" s="91">
        <f t="shared" si="5"/>
        <v>15.705237588990345</v>
      </c>
      <c r="P37" s="92">
        <f t="shared" si="6"/>
        <v>-17.347418289622983</v>
      </c>
      <c r="Q37" s="176">
        <f t="shared" si="7"/>
        <v>-4.3222385398618037</v>
      </c>
      <c r="R37" s="22">
        <v>32</v>
      </c>
      <c r="S37" s="201" t="str">
        <f>IF(ABS(C37)&lt;8,"",IF(AND('A+C'!C37&lt;100,ABS(C37)&lt;15),"",IF(AND('A+C'!C37&lt;50,ABS(C37)&lt;30),"",C37)))</f>
        <v/>
      </c>
      <c r="T37" s="202" t="str">
        <f>IF(ABS(D37)&lt;8,"",IF(AND('A+C'!D37&lt;100,ABS(D37)&lt;15),"",IF(AND('A+C'!D37&lt;50,ABS(D37)&lt;30),"",D37)))</f>
        <v/>
      </c>
      <c r="U37" s="202">
        <f>IF(ABS(E37)&lt;8,"",IF(AND('A+C'!E37&lt;100,ABS(E37)&lt;15),"",IF(AND('A+C'!E37&lt;50,ABS(E37)&lt;30),"",E37)))</f>
        <v>-17.347418289622983</v>
      </c>
      <c r="V37" s="202">
        <f>IF(ABS(F37)&lt;8,"",IF(AND('A+C'!F37&lt;100,ABS(F37)&lt;15),"",IF(AND('A+C'!F37&lt;50,ABS(F37)&lt;30),"",F37)))</f>
        <v>-10.92109005247651</v>
      </c>
      <c r="W37" s="202">
        <f>IF(ABS(G37)&lt;8,"",IF(AND('A+C'!G37&lt;100,ABS(G37)&lt;15),"",IF(AND('A+C'!G37&lt;50,ABS(G37)&lt;30),"",G37)))</f>
        <v>-9.1192269884196477</v>
      </c>
      <c r="X37" s="202" t="str">
        <f>IF(ABS(H37)&lt;8,"",IF(AND('A+C'!H37&lt;100,ABS(H37)&lt;15),"",IF(AND('A+C'!H37&lt;50,ABS(H37)&lt;30),"",H37)))</f>
        <v/>
      </c>
      <c r="Y37" s="202" t="str">
        <f>IF(ABS(I37)&lt;8,"",IF(AND('A+C'!I37&lt;100,ABS(I37)&lt;15),"",IF(AND('A+C'!I37&lt;50,ABS(I37)&lt;30),"",I37)))</f>
        <v/>
      </c>
      <c r="Z37" s="202">
        <f>IF(ABS(J37)&lt;8,"",IF(AND('A+C'!J37&lt;100,ABS(J37)&lt;15),"",IF(AND('A+C'!J37&lt;50,ABS(J37)&lt;30),"",J37)))</f>
        <v>-8.7778178208899451</v>
      </c>
      <c r="AA37" s="202" t="str">
        <f>IF(ABS(K37)&lt;8,"",IF(AND('A+C'!K37&lt;100,ABS(K37)&lt;15),"",IF(AND('A+C'!K37&lt;50,ABS(K37)&lt;30),"",K37)))</f>
        <v/>
      </c>
      <c r="AB37" s="202" t="str">
        <f>IF(ABS(L37)&lt;8,"",IF(AND('A+C'!L37&lt;100,ABS(L37)&lt;15),"",IF(AND('A+C'!L37&lt;50,ABS(L37)&lt;30),"",L37)))</f>
        <v/>
      </c>
      <c r="AC37" s="202" t="str">
        <f>IF(ABS(M37)&lt;8,"",IF(AND('A+C'!M37&lt;100,ABS(M37)&lt;15),"",IF(AND('A+C'!M37&lt;50,ABS(M37)&lt;30),"",M37)))</f>
        <v/>
      </c>
      <c r="AD37" s="203">
        <f>IF(ABS(N37)&lt;8,"",IF(AND('A+C'!N37&lt;100,ABS(N37)&lt;15),"",IF(AND('A+C'!N37&lt;50,ABS(N37)&lt;30),"",N37)))</f>
        <v>15.705237588990345</v>
      </c>
      <c r="AE37" s="22">
        <f t="shared" si="8"/>
        <v>5</v>
      </c>
    </row>
    <row r="38" spans="1:31" ht="19.5" customHeight="1">
      <c r="A38" s="95">
        <v>34</v>
      </c>
      <c r="B38" s="82" t="s">
        <v>48</v>
      </c>
      <c r="C38" s="91">
        <v>0.50257115158034571</v>
      </c>
      <c r="D38" s="92">
        <v>-2.3619639868976239</v>
      </c>
      <c r="E38" s="92">
        <v>-1.2451483378363017</v>
      </c>
      <c r="F38" s="92">
        <v>-2.0630916419079268</v>
      </c>
      <c r="G38" s="92">
        <v>-1.6321642747453888</v>
      </c>
      <c r="H38" s="92">
        <v>2.0855756846384343</v>
      </c>
      <c r="I38" s="92">
        <v>0.76890925768350482</v>
      </c>
      <c r="J38" s="92">
        <v>2.4829879055922328</v>
      </c>
      <c r="K38" s="92">
        <v>2.2049983618634021</v>
      </c>
      <c r="L38" s="92">
        <v>4.8975526967705916</v>
      </c>
      <c r="M38" s="92">
        <v>0.4464689055993753</v>
      </c>
      <c r="N38" s="93">
        <v>0.63343313856477235</v>
      </c>
      <c r="O38" s="91">
        <f t="shared" si="5"/>
        <v>4.8975526967705916</v>
      </c>
      <c r="P38" s="92">
        <f t="shared" si="6"/>
        <v>-2.3619639868976239</v>
      </c>
      <c r="Q38" s="176">
        <f t="shared" si="7"/>
        <v>0.56001073840878479</v>
      </c>
      <c r="R38" s="22">
        <v>33</v>
      </c>
      <c r="S38" s="201" t="str">
        <f>IF(ABS(C38)&lt;8,"",IF(AND('A+C'!C38&lt;100,ABS(C38)&lt;15),"",IF(AND('A+C'!C38&lt;50,ABS(C38)&lt;30),"",C38)))</f>
        <v/>
      </c>
      <c r="T38" s="202" t="str">
        <f>IF(ABS(D38)&lt;8,"",IF(AND('A+C'!D38&lt;100,ABS(D38)&lt;15),"",IF(AND('A+C'!D38&lt;50,ABS(D38)&lt;30),"",D38)))</f>
        <v/>
      </c>
      <c r="U38" s="202" t="str">
        <f>IF(ABS(E38)&lt;8,"",IF(AND('A+C'!E38&lt;100,ABS(E38)&lt;15),"",IF(AND('A+C'!E38&lt;50,ABS(E38)&lt;30),"",E38)))</f>
        <v/>
      </c>
      <c r="V38" s="202" t="str">
        <f>IF(ABS(F38)&lt;8,"",IF(AND('A+C'!F38&lt;100,ABS(F38)&lt;15),"",IF(AND('A+C'!F38&lt;50,ABS(F38)&lt;30),"",F38)))</f>
        <v/>
      </c>
      <c r="W38" s="202" t="str">
        <f>IF(ABS(G38)&lt;8,"",IF(AND('A+C'!G38&lt;100,ABS(G38)&lt;15),"",IF(AND('A+C'!G38&lt;50,ABS(G38)&lt;30),"",G38)))</f>
        <v/>
      </c>
      <c r="X38" s="202" t="str">
        <f>IF(ABS(H38)&lt;8,"",IF(AND('A+C'!H38&lt;100,ABS(H38)&lt;15),"",IF(AND('A+C'!H38&lt;50,ABS(H38)&lt;30),"",H38)))</f>
        <v/>
      </c>
      <c r="Y38" s="202" t="str">
        <f>IF(ABS(I38)&lt;8,"",IF(AND('A+C'!I38&lt;100,ABS(I38)&lt;15),"",IF(AND('A+C'!I38&lt;50,ABS(I38)&lt;30),"",I38)))</f>
        <v/>
      </c>
      <c r="Z38" s="202" t="str">
        <f>IF(ABS(J38)&lt;8,"",IF(AND('A+C'!J38&lt;100,ABS(J38)&lt;15),"",IF(AND('A+C'!J38&lt;50,ABS(J38)&lt;30),"",J38)))</f>
        <v/>
      </c>
      <c r="AA38" s="202" t="str">
        <f>IF(ABS(K38)&lt;8,"",IF(AND('A+C'!K38&lt;100,ABS(K38)&lt;15),"",IF(AND('A+C'!K38&lt;50,ABS(K38)&lt;30),"",K38)))</f>
        <v/>
      </c>
      <c r="AB38" s="202" t="str">
        <f>IF(ABS(L38)&lt;8,"",IF(AND('A+C'!L38&lt;100,ABS(L38)&lt;15),"",IF(AND('A+C'!L38&lt;50,ABS(L38)&lt;30),"",L38)))</f>
        <v/>
      </c>
      <c r="AC38" s="202" t="str">
        <f>IF(ABS(M38)&lt;8,"",IF(AND('A+C'!M38&lt;100,ABS(M38)&lt;15),"",IF(AND('A+C'!M38&lt;50,ABS(M38)&lt;30),"",M38)))</f>
        <v/>
      </c>
      <c r="AD38" s="203" t="str">
        <f>IF(ABS(N38)&lt;8,"",IF(AND('A+C'!N38&lt;100,ABS(N38)&lt;15),"",IF(AND('A+C'!N38&lt;50,ABS(N38)&lt;30),"",N38)))</f>
        <v/>
      </c>
      <c r="AE38" s="22">
        <f t="shared" si="8"/>
        <v>0</v>
      </c>
    </row>
    <row r="39" spans="1:31" ht="19.5" customHeight="1">
      <c r="A39" s="151">
        <v>35</v>
      </c>
      <c r="B39" s="108" t="s">
        <v>49</v>
      </c>
      <c r="C39" s="122">
        <v>3.8863894583584724</v>
      </c>
      <c r="D39" s="123">
        <v>0.21064332053378873</v>
      </c>
      <c r="E39" s="123">
        <v>-0.49177190845368335</v>
      </c>
      <c r="F39" s="123">
        <v>-0.22959554140515992</v>
      </c>
      <c r="G39" s="123">
        <v>1.8989418147999362</v>
      </c>
      <c r="H39" s="123">
        <v>5.2429530098258041</v>
      </c>
      <c r="I39" s="123">
        <v>3.9628322004265648</v>
      </c>
      <c r="J39" s="123">
        <v>-2.1440465070249681</v>
      </c>
      <c r="K39" s="123">
        <v>3.7360118878291928</v>
      </c>
      <c r="L39" s="123">
        <v>3.7229867852706557</v>
      </c>
      <c r="M39" s="123">
        <v>4.0716064229623257</v>
      </c>
      <c r="N39" s="124">
        <v>3.7412678508903716</v>
      </c>
      <c r="O39" s="122">
        <f t="shared" si="5"/>
        <v>5.2429530098258041</v>
      </c>
      <c r="P39" s="123">
        <f t="shared" si="6"/>
        <v>-2.1440465070249681</v>
      </c>
      <c r="Q39" s="181">
        <f t="shared" si="7"/>
        <v>2.3006848995011082</v>
      </c>
      <c r="R39" s="22">
        <v>34</v>
      </c>
      <c r="S39" s="201" t="str">
        <f>IF(ABS(C39)&lt;8,"",IF(AND('A+C'!C39&lt;100,ABS(C39)&lt;15),"",IF(AND('A+C'!C39&lt;50,ABS(C39)&lt;30),"",C39)))</f>
        <v/>
      </c>
      <c r="T39" s="202" t="str">
        <f>IF(ABS(D39)&lt;8,"",IF(AND('A+C'!D39&lt;100,ABS(D39)&lt;15),"",IF(AND('A+C'!D39&lt;50,ABS(D39)&lt;30),"",D39)))</f>
        <v/>
      </c>
      <c r="U39" s="202" t="str">
        <f>IF(ABS(E39)&lt;8,"",IF(AND('A+C'!E39&lt;100,ABS(E39)&lt;15),"",IF(AND('A+C'!E39&lt;50,ABS(E39)&lt;30),"",E39)))</f>
        <v/>
      </c>
      <c r="V39" s="202" t="str">
        <f>IF(ABS(F39)&lt;8,"",IF(AND('A+C'!F39&lt;100,ABS(F39)&lt;15),"",IF(AND('A+C'!F39&lt;50,ABS(F39)&lt;30),"",F39)))</f>
        <v/>
      </c>
      <c r="W39" s="202" t="str">
        <f>IF(ABS(G39)&lt;8,"",IF(AND('A+C'!G39&lt;100,ABS(G39)&lt;15),"",IF(AND('A+C'!G39&lt;50,ABS(G39)&lt;30),"",G39)))</f>
        <v/>
      </c>
      <c r="X39" s="202" t="str">
        <f>IF(ABS(H39)&lt;8,"",IF(AND('A+C'!H39&lt;100,ABS(H39)&lt;15),"",IF(AND('A+C'!H39&lt;50,ABS(H39)&lt;30),"",H39)))</f>
        <v/>
      </c>
      <c r="Y39" s="202" t="str">
        <f>IF(ABS(I39)&lt;8,"",IF(AND('A+C'!I39&lt;100,ABS(I39)&lt;15),"",IF(AND('A+C'!I39&lt;50,ABS(I39)&lt;30),"",I39)))</f>
        <v/>
      </c>
      <c r="Z39" s="202" t="str">
        <f>IF(ABS(J39)&lt;8,"",IF(AND('A+C'!J39&lt;100,ABS(J39)&lt;15),"",IF(AND('A+C'!J39&lt;50,ABS(J39)&lt;30),"",J39)))</f>
        <v/>
      </c>
      <c r="AA39" s="202" t="str">
        <f>IF(ABS(K39)&lt;8,"",IF(AND('A+C'!K39&lt;100,ABS(K39)&lt;15),"",IF(AND('A+C'!K39&lt;50,ABS(K39)&lt;30),"",K39)))</f>
        <v/>
      </c>
      <c r="AB39" s="202" t="str">
        <f>IF(ABS(L39)&lt;8,"",IF(AND('A+C'!L39&lt;100,ABS(L39)&lt;15),"",IF(AND('A+C'!L39&lt;50,ABS(L39)&lt;30),"",L39)))</f>
        <v/>
      </c>
      <c r="AC39" s="202" t="str">
        <f>IF(ABS(M39)&lt;8,"",IF(AND('A+C'!M39&lt;100,ABS(M39)&lt;15),"",IF(AND('A+C'!M39&lt;50,ABS(M39)&lt;30),"",M39)))</f>
        <v/>
      </c>
      <c r="AD39" s="203" t="str">
        <f>IF(ABS(N39)&lt;8,"",IF(AND('A+C'!N39&lt;100,ABS(N39)&lt;15),"",IF(AND('A+C'!N39&lt;50,ABS(N39)&lt;30),"",N39)))</f>
        <v/>
      </c>
      <c r="AE39" s="22">
        <f t="shared" si="8"/>
        <v>0</v>
      </c>
    </row>
    <row r="40" spans="1:31" ht="19.5" customHeight="1">
      <c r="A40" s="81">
        <v>36</v>
      </c>
      <c r="B40" s="145" t="s">
        <v>50</v>
      </c>
      <c r="C40" s="205"/>
      <c r="D40" s="142"/>
      <c r="E40" s="142"/>
      <c r="F40" s="142"/>
      <c r="G40" s="149"/>
      <c r="H40" s="149"/>
      <c r="I40" s="149"/>
      <c r="J40" s="149"/>
      <c r="K40" s="149"/>
      <c r="L40" s="149"/>
      <c r="M40" s="149"/>
      <c r="N40" s="150"/>
      <c r="O40" s="94"/>
      <c r="P40" s="149"/>
      <c r="Q40" s="175"/>
      <c r="R40" s="22"/>
      <c r="S40" s="201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3"/>
      <c r="AE40" s="22"/>
    </row>
    <row r="41" spans="1:31" ht="19.5" customHeight="1">
      <c r="A41" s="144">
        <v>37</v>
      </c>
      <c r="B41" s="125" t="s">
        <v>51</v>
      </c>
      <c r="C41" s="92">
        <v>1.7599767905827941</v>
      </c>
      <c r="D41" s="92">
        <v>2.3493982126131319</v>
      </c>
      <c r="E41" s="92">
        <v>2.39400516445949</v>
      </c>
      <c r="F41" s="92">
        <v>5.2694112042888719</v>
      </c>
      <c r="G41" s="134">
        <v>10.622487436905606</v>
      </c>
      <c r="H41" s="134">
        <v>9.4080263476390655</v>
      </c>
      <c r="I41" s="134">
        <v>8.3696700833902913</v>
      </c>
      <c r="J41" s="134">
        <v>-1.6913802502485309</v>
      </c>
      <c r="K41" s="134">
        <v>-4.509839769900216</v>
      </c>
      <c r="L41" s="134">
        <v>-4.9790974170482425</v>
      </c>
      <c r="M41" s="134">
        <v>0.64179593536984614</v>
      </c>
      <c r="N41" s="135">
        <v>6.4230936230009714</v>
      </c>
      <c r="O41" s="133">
        <f t="shared" ref="O41:O56" si="9">MAX(C41:N41)</f>
        <v>10.622487436905606</v>
      </c>
      <c r="P41" s="134">
        <f t="shared" ref="P41:P56" si="10">MIN(C41:N41)</f>
        <v>-4.9790974170482425</v>
      </c>
      <c r="Q41" s="182">
        <f t="shared" ref="Q41:Q56" si="11">AVERAGE(C41:N41)</f>
        <v>3.0047956134210896</v>
      </c>
      <c r="R41" s="22">
        <v>35</v>
      </c>
      <c r="S41" s="201" t="str">
        <f>IF(ABS(C41)&lt;8,"",IF(AND('A+C'!C41&lt;100,ABS(C41)&lt;15),"",IF(AND('A+C'!C41&lt;50,ABS(C41)&lt;30),"",C41)))</f>
        <v/>
      </c>
      <c r="T41" s="202" t="str">
        <f>IF(ABS(D41)&lt;8,"",IF(AND('A+C'!D41&lt;100,ABS(D41)&lt;15),"",IF(AND('A+C'!D41&lt;50,ABS(D41)&lt;30),"",D41)))</f>
        <v/>
      </c>
      <c r="U41" s="202" t="str">
        <f>IF(ABS(E41)&lt;8,"",IF(AND('A+C'!E41&lt;100,ABS(E41)&lt;15),"",IF(AND('A+C'!E41&lt;50,ABS(E41)&lt;30),"",E41)))</f>
        <v/>
      </c>
      <c r="V41" s="202" t="str">
        <f>IF(ABS(F41)&lt;8,"",IF(AND('A+C'!F41&lt;100,ABS(F41)&lt;15),"",IF(AND('A+C'!F41&lt;50,ABS(F41)&lt;30),"",F41)))</f>
        <v/>
      </c>
      <c r="W41" s="202">
        <f>IF(ABS(G41)&lt;8,"",IF(AND('A+C'!G41&lt;100,ABS(G41)&lt;15),"",IF(AND('A+C'!G41&lt;50,ABS(G41)&lt;30),"",G41)))</f>
        <v>10.622487436905606</v>
      </c>
      <c r="X41" s="202">
        <f>IF(ABS(H41)&lt;8,"",IF(AND('A+C'!H41&lt;100,ABS(H41)&lt;15),"",IF(AND('A+C'!H41&lt;50,ABS(H41)&lt;30),"",H41)))</f>
        <v>9.4080263476390655</v>
      </c>
      <c r="Y41" s="202">
        <f>IF(ABS(I41)&lt;8,"",IF(AND('A+C'!I41&lt;100,ABS(I41)&lt;15),"",IF(AND('A+C'!I41&lt;50,ABS(I41)&lt;30),"",I41)))</f>
        <v>8.3696700833902913</v>
      </c>
      <c r="Z41" s="202" t="str">
        <f>IF(ABS(J41)&lt;8,"",IF(AND('A+C'!J41&lt;100,ABS(J41)&lt;15),"",IF(AND('A+C'!J41&lt;50,ABS(J41)&lt;30),"",J41)))</f>
        <v/>
      </c>
      <c r="AA41" s="202" t="str">
        <f>IF(ABS(K41)&lt;8,"",IF(AND('A+C'!K41&lt;100,ABS(K41)&lt;15),"",IF(AND('A+C'!K41&lt;50,ABS(K41)&lt;30),"",K41)))</f>
        <v/>
      </c>
      <c r="AB41" s="202" t="str">
        <f>IF(ABS(L41)&lt;8,"",IF(AND('A+C'!L41&lt;100,ABS(L41)&lt;15),"",IF(AND('A+C'!L41&lt;50,ABS(L41)&lt;30),"",L41)))</f>
        <v/>
      </c>
      <c r="AC41" s="202" t="str">
        <f>IF(ABS(M41)&lt;8,"",IF(AND('A+C'!M41&lt;100,ABS(M41)&lt;15),"",IF(AND('A+C'!M41&lt;50,ABS(M41)&lt;30),"",M41)))</f>
        <v/>
      </c>
      <c r="AD41" s="203" t="str">
        <f>IF(ABS(N41)&lt;8,"",IF(AND('A+C'!N41&lt;100,ABS(N41)&lt;15),"",IF(AND('A+C'!N41&lt;50,ABS(N41)&lt;30),"",N41)))</f>
        <v/>
      </c>
      <c r="AE41" s="22">
        <f t="shared" ref="AE41:AE56" si="12">COUNT(S41:AD41)</f>
        <v>3</v>
      </c>
    </row>
    <row r="42" spans="1:31" ht="19.5" customHeight="1">
      <c r="A42" s="95">
        <v>38</v>
      </c>
      <c r="B42" s="82" t="s">
        <v>52</v>
      </c>
      <c r="C42" s="91">
        <v>11.312690192260355</v>
      </c>
      <c r="D42" s="92">
        <v>-6.4664146263569311</v>
      </c>
      <c r="E42" s="92">
        <v>-1.9092489199879954</v>
      </c>
      <c r="F42" s="92">
        <v>-2.0693469871557206</v>
      </c>
      <c r="G42" s="92">
        <v>0.80043671357620527</v>
      </c>
      <c r="H42" s="92">
        <v>2.1395683215458434</v>
      </c>
      <c r="I42" s="92">
        <v>0.73812022449313619</v>
      </c>
      <c r="J42" s="92">
        <v>4.4401541411357046</v>
      </c>
      <c r="K42" s="92">
        <v>2.8473704991164825</v>
      </c>
      <c r="L42" s="92">
        <v>3.5157661057375535</v>
      </c>
      <c r="M42" s="92">
        <v>1.8766801853499038</v>
      </c>
      <c r="N42" s="93">
        <v>9.3106736486772892</v>
      </c>
      <c r="O42" s="91">
        <f t="shared" si="9"/>
        <v>11.312690192260355</v>
      </c>
      <c r="P42" s="92">
        <f t="shared" si="10"/>
        <v>-6.4664146263569311</v>
      </c>
      <c r="Q42" s="176">
        <f t="shared" si="11"/>
        <v>2.2113707915326519</v>
      </c>
      <c r="R42" s="22">
        <v>36</v>
      </c>
      <c r="S42" s="201">
        <f>IF(ABS(C42)&lt;8,"",IF(AND('A+C'!C42&lt;100,ABS(C42)&lt;15),"",IF(AND('A+C'!C42&lt;50,ABS(C42)&lt;30),"",C42)))</f>
        <v>11.312690192260355</v>
      </c>
      <c r="T42" s="202" t="str">
        <f>IF(ABS(D42)&lt;8,"",IF(AND('A+C'!D42&lt;100,ABS(D42)&lt;15),"",IF(AND('A+C'!D42&lt;50,ABS(D42)&lt;30),"",D42)))</f>
        <v/>
      </c>
      <c r="U42" s="202" t="str">
        <f>IF(ABS(E42)&lt;8,"",IF(AND('A+C'!E42&lt;100,ABS(E42)&lt;15),"",IF(AND('A+C'!E42&lt;50,ABS(E42)&lt;30),"",E42)))</f>
        <v/>
      </c>
      <c r="V42" s="202" t="str">
        <f>IF(ABS(F42)&lt;8,"",IF(AND('A+C'!F42&lt;100,ABS(F42)&lt;15),"",IF(AND('A+C'!F42&lt;50,ABS(F42)&lt;30),"",F42)))</f>
        <v/>
      </c>
      <c r="W42" s="202" t="str">
        <f>IF(ABS(G42)&lt;8,"",IF(AND('A+C'!G42&lt;100,ABS(G42)&lt;15),"",IF(AND('A+C'!G42&lt;50,ABS(G42)&lt;30),"",G42)))</f>
        <v/>
      </c>
      <c r="X42" s="202" t="str">
        <f>IF(ABS(H42)&lt;8,"",IF(AND('A+C'!H42&lt;100,ABS(H42)&lt;15),"",IF(AND('A+C'!H42&lt;50,ABS(H42)&lt;30),"",H42)))</f>
        <v/>
      </c>
      <c r="Y42" s="202" t="str">
        <f>IF(ABS(I42)&lt;8,"",IF(AND('A+C'!I42&lt;100,ABS(I42)&lt;15),"",IF(AND('A+C'!I42&lt;50,ABS(I42)&lt;30),"",I42)))</f>
        <v/>
      </c>
      <c r="Z42" s="202" t="str">
        <f>IF(ABS(J42)&lt;8,"",IF(AND('A+C'!J42&lt;100,ABS(J42)&lt;15),"",IF(AND('A+C'!J42&lt;50,ABS(J42)&lt;30),"",J42)))</f>
        <v/>
      </c>
      <c r="AA42" s="202" t="str">
        <f>IF(ABS(K42)&lt;8,"",IF(AND('A+C'!K42&lt;100,ABS(K42)&lt;15),"",IF(AND('A+C'!K42&lt;50,ABS(K42)&lt;30),"",K42)))</f>
        <v/>
      </c>
      <c r="AB42" s="202" t="str">
        <f>IF(ABS(L42)&lt;8,"",IF(AND('A+C'!L42&lt;100,ABS(L42)&lt;15),"",IF(AND('A+C'!L42&lt;50,ABS(L42)&lt;30),"",L42)))</f>
        <v/>
      </c>
      <c r="AC42" s="202" t="str">
        <f>IF(ABS(M42)&lt;8,"",IF(AND('A+C'!M42&lt;100,ABS(M42)&lt;15),"",IF(AND('A+C'!M42&lt;50,ABS(M42)&lt;30),"",M42)))</f>
        <v/>
      </c>
      <c r="AD42" s="203">
        <f>IF(ABS(N42)&lt;8,"",IF(AND('A+C'!N42&lt;100,ABS(N42)&lt;15),"",IF(AND('A+C'!N42&lt;50,ABS(N42)&lt;30),"",N42)))</f>
        <v>9.3106736486772892</v>
      </c>
      <c r="AE42" s="22">
        <f t="shared" si="12"/>
        <v>2</v>
      </c>
    </row>
    <row r="43" spans="1:31" ht="19.5" customHeight="1">
      <c r="A43" s="95">
        <v>39</v>
      </c>
      <c r="B43" s="82" t="s">
        <v>54</v>
      </c>
      <c r="C43" s="91">
        <v>5.104066177582065</v>
      </c>
      <c r="D43" s="92">
        <v>5.0411614944063405</v>
      </c>
      <c r="E43" s="92">
        <v>1.4745108314581967</v>
      </c>
      <c r="F43" s="92">
        <v>-3.6094847756744626</v>
      </c>
      <c r="G43" s="92">
        <v>1.072808314986464</v>
      </c>
      <c r="H43" s="92">
        <v>-2.4888457930529957</v>
      </c>
      <c r="I43" s="92">
        <v>0.31683007695388876</v>
      </c>
      <c r="J43" s="92">
        <v>5.6956797906863734</v>
      </c>
      <c r="K43" s="92">
        <v>4.1302396931927525</v>
      </c>
      <c r="L43" s="92">
        <v>3.385960498265383</v>
      </c>
      <c r="M43" s="92">
        <v>4.9812469241426891</v>
      </c>
      <c r="N43" s="93">
        <v>2.0564781048255707</v>
      </c>
      <c r="O43" s="91">
        <f t="shared" si="9"/>
        <v>5.6956797906863734</v>
      </c>
      <c r="P43" s="92">
        <f t="shared" si="10"/>
        <v>-3.6094847756744626</v>
      </c>
      <c r="Q43" s="176">
        <f t="shared" si="11"/>
        <v>2.2633876114810221</v>
      </c>
      <c r="R43" s="22">
        <v>37</v>
      </c>
      <c r="S43" s="201" t="str">
        <f>IF(ABS(C43)&lt;8,"",IF(AND('A+C'!C43&lt;100,ABS(C43)&lt;15),"",IF(AND('A+C'!C43&lt;50,ABS(C43)&lt;30),"",C43)))</f>
        <v/>
      </c>
      <c r="T43" s="202" t="str">
        <f>IF(ABS(D43)&lt;8,"",IF(AND('A+C'!D43&lt;100,ABS(D43)&lt;15),"",IF(AND('A+C'!D43&lt;50,ABS(D43)&lt;30),"",D43)))</f>
        <v/>
      </c>
      <c r="U43" s="202" t="str">
        <f>IF(ABS(E43)&lt;8,"",IF(AND('A+C'!E43&lt;100,ABS(E43)&lt;15),"",IF(AND('A+C'!E43&lt;50,ABS(E43)&lt;30),"",E43)))</f>
        <v/>
      </c>
      <c r="V43" s="202" t="str">
        <f>IF(ABS(F43)&lt;8,"",IF(AND('A+C'!F43&lt;100,ABS(F43)&lt;15),"",IF(AND('A+C'!F43&lt;50,ABS(F43)&lt;30),"",F43)))</f>
        <v/>
      </c>
      <c r="W43" s="202" t="str">
        <f>IF(ABS(G43)&lt;8,"",IF(AND('A+C'!G43&lt;100,ABS(G43)&lt;15),"",IF(AND('A+C'!G43&lt;50,ABS(G43)&lt;30),"",G43)))</f>
        <v/>
      </c>
      <c r="X43" s="202" t="str">
        <f>IF(ABS(H43)&lt;8,"",IF(AND('A+C'!H43&lt;100,ABS(H43)&lt;15),"",IF(AND('A+C'!H43&lt;50,ABS(H43)&lt;30),"",H43)))</f>
        <v/>
      </c>
      <c r="Y43" s="202" t="str">
        <f>IF(ABS(I43)&lt;8,"",IF(AND('A+C'!I43&lt;100,ABS(I43)&lt;15),"",IF(AND('A+C'!I43&lt;50,ABS(I43)&lt;30),"",I43)))</f>
        <v/>
      </c>
      <c r="Z43" s="202" t="str">
        <f>IF(ABS(J43)&lt;8,"",IF(AND('A+C'!J43&lt;100,ABS(J43)&lt;15),"",IF(AND('A+C'!J43&lt;50,ABS(J43)&lt;30),"",J43)))</f>
        <v/>
      </c>
      <c r="AA43" s="202" t="str">
        <f>IF(ABS(K43)&lt;8,"",IF(AND('A+C'!K43&lt;100,ABS(K43)&lt;15),"",IF(AND('A+C'!K43&lt;50,ABS(K43)&lt;30),"",K43)))</f>
        <v/>
      </c>
      <c r="AB43" s="202" t="str">
        <f>IF(ABS(L43)&lt;8,"",IF(AND('A+C'!L43&lt;100,ABS(L43)&lt;15),"",IF(AND('A+C'!L43&lt;50,ABS(L43)&lt;30),"",L43)))</f>
        <v/>
      </c>
      <c r="AC43" s="202" t="str">
        <f>IF(ABS(M43)&lt;8,"",IF(AND('A+C'!M43&lt;100,ABS(M43)&lt;15),"",IF(AND('A+C'!M43&lt;50,ABS(M43)&lt;30),"",M43)))</f>
        <v/>
      </c>
      <c r="AD43" s="203" t="str">
        <f>IF(ABS(N43)&lt;8,"",IF(AND('A+C'!N43&lt;100,ABS(N43)&lt;15),"",IF(AND('A+C'!N43&lt;50,ABS(N43)&lt;30),"",N43)))</f>
        <v/>
      </c>
      <c r="AE43" s="22">
        <f t="shared" si="12"/>
        <v>0</v>
      </c>
    </row>
    <row r="44" spans="1:31" ht="19.5" customHeight="1">
      <c r="A44" s="95">
        <v>40</v>
      </c>
      <c r="B44" s="82" t="s">
        <v>55</v>
      </c>
      <c r="C44" s="91">
        <v>-0.43267308563905305</v>
      </c>
      <c r="D44" s="92">
        <v>-0.4488434516150363</v>
      </c>
      <c r="E44" s="92">
        <v>7.606380088260873</v>
      </c>
      <c r="F44" s="92">
        <v>14.25734877652144</v>
      </c>
      <c r="G44" s="92">
        <v>6.6365784031435107</v>
      </c>
      <c r="H44" s="92">
        <v>-1.5555036645930138</v>
      </c>
      <c r="I44" s="92">
        <v>4.6103970372575249</v>
      </c>
      <c r="J44" s="92">
        <v>-1.152801539006816</v>
      </c>
      <c r="K44" s="92">
        <v>3.2382845132241713</v>
      </c>
      <c r="L44" s="92">
        <v>2.0981890377143122</v>
      </c>
      <c r="M44" s="92">
        <v>3.0114838004162086</v>
      </c>
      <c r="N44" s="93">
        <v>4.3336502009282025</v>
      </c>
      <c r="O44" s="91">
        <f t="shared" si="9"/>
        <v>14.25734877652144</v>
      </c>
      <c r="P44" s="92">
        <f t="shared" si="10"/>
        <v>-1.5555036645930138</v>
      </c>
      <c r="Q44" s="176">
        <f t="shared" si="11"/>
        <v>3.5168741763843605</v>
      </c>
      <c r="R44" s="22">
        <v>38</v>
      </c>
      <c r="S44" s="201" t="str">
        <f>IF(ABS(C44)&lt;8,"",IF(AND('A+C'!C44&lt;100,ABS(C44)&lt;15),"",IF(AND('A+C'!C44&lt;50,ABS(C44)&lt;30),"",C44)))</f>
        <v/>
      </c>
      <c r="T44" s="202" t="str">
        <f>IF(ABS(D44)&lt;8,"",IF(AND('A+C'!D44&lt;100,ABS(D44)&lt;15),"",IF(AND('A+C'!D44&lt;50,ABS(D44)&lt;30),"",D44)))</f>
        <v/>
      </c>
      <c r="U44" s="202" t="str">
        <f>IF(ABS(E44)&lt;8,"",IF(AND('A+C'!E44&lt;100,ABS(E44)&lt;15),"",IF(AND('A+C'!E44&lt;50,ABS(E44)&lt;30),"",E44)))</f>
        <v/>
      </c>
      <c r="V44" s="202" t="str">
        <f>IF(ABS(F44)&lt;8,"",IF(AND('A+C'!F44&lt;100,ABS(F44)&lt;15),"",IF(AND('A+C'!F44&lt;50,ABS(F44)&lt;30),"",F44)))</f>
        <v/>
      </c>
      <c r="W44" s="202" t="str">
        <f>IF(ABS(G44)&lt;8,"",IF(AND('A+C'!G44&lt;100,ABS(G44)&lt;15),"",IF(AND('A+C'!G44&lt;50,ABS(G44)&lt;30),"",G44)))</f>
        <v/>
      </c>
      <c r="X44" s="202" t="str">
        <f>IF(ABS(H44)&lt;8,"",IF(AND('A+C'!H44&lt;100,ABS(H44)&lt;15),"",IF(AND('A+C'!H44&lt;50,ABS(H44)&lt;30),"",H44)))</f>
        <v/>
      </c>
      <c r="Y44" s="202" t="str">
        <f>IF(ABS(I44)&lt;8,"",IF(AND('A+C'!I44&lt;100,ABS(I44)&lt;15),"",IF(AND('A+C'!I44&lt;50,ABS(I44)&lt;30),"",I44)))</f>
        <v/>
      </c>
      <c r="Z44" s="202" t="str">
        <f>IF(ABS(J44)&lt;8,"",IF(AND('A+C'!J44&lt;100,ABS(J44)&lt;15),"",IF(AND('A+C'!J44&lt;50,ABS(J44)&lt;30),"",J44)))</f>
        <v/>
      </c>
      <c r="AA44" s="202" t="str">
        <f>IF(ABS(K44)&lt;8,"",IF(AND('A+C'!K44&lt;100,ABS(K44)&lt;15),"",IF(AND('A+C'!K44&lt;50,ABS(K44)&lt;30),"",K44)))</f>
        <v/>
      </c>
      <c r="AB44" s="202" t="str">
        <f>IF(ABS(L44)&lt;8,"",IF(AND('A+C'!L44&lt;100,ABS(L44)&lt;15),"",IF(AND('A+C'!L44&lt;50,ABS(L44)&lt;30),"",L44)))</f>
        <v/>
      </c>
      <c r="AC44" s="202" t="str">
        <f>IF(ABS(M44)&lt;8,"",IF(AND('A+C'!M44&lt;100,ABS(M44)&lt;15),"",IF(AND('A+C'!M44&lt;50,ABS(M44)&lt;30),"",M44)))</f>
        <v/>
      </c>
      <c r="AD44" s="203" t="str">
        <f>IF(ABS(N44)&lt;8,"",IF(AND('A+C'!N44&lt;100,ABS(N44)&lt;15),"",IF(AND('A+C'!N44&lt;50,ABS(N44)&lt;30),"",N44)))</f>
        <v/>
      </c>
      <c r="AE44" s="22">
        <f t="shared" si="12"/>
        <v>0</v>
      </c>
    </row>
    <row r="45" spans="1:31" ht="19.5" customHeight="1">
      <c r="A45" s="95">
        <v>41</v>
      </c>
      <c r="B45" s="82" t="s">
        <v>56</v>
      </c>
      <c r="C45" s="92">
        <v>6.4372933364871407</v>
      </c>
      <c r="D45" s="92">
        <v>14.458874915416697</v>
      </c>
      <c r="E45" s="92">
        <v>2.2092715339232605</v>
      </c>
      <c r="F45" s="92">
        <v>-0.45244013087440249</v>
      </c>
      <c r="G45" s="92">
        <v>4.6740197943348267</v>
      </c>
      <c r="H45" s="92">
        <v>14.121299873838192</v>
      </c>
      <c r="I45" s="92">
        <v>0.36106580497337148</v>
      </c>
      <c r="J45" s="92">
        <v>-3.1677873571245154</v>
      </c>
      <c r="K45" s="92">
        <v>1.0435218341274939</v>
      </c>
      <c r="L45" s="92">
        <v>4.5189163508987127</v>
      </c>
      <c r="M45" s="92">
        <v>-0.79012837966899607</v>
      </c>
      <c r="N45" s="93">
        <v>4</v>
      </c>
      <c r="O45" s="91">
        <f t="shared" si="9"/>
        <v>14.458874915416697</v>
      </c>
      <c r="P45" s="92">
        <f t="shared" si="10"/>
        <v>-3.1677873571245154</v>
      </c>
      <c r="Q45" s="176">
        <f t="shared" si="11"/>
        <v>3.9511589646943146</v>
      </c>
      <c r="R45" s="22">
        <v>39</v>
      </c>
      <c r="S45" s="201" t="str">
        <f>IF(ABS(C45)&lt;8,"",IF(AND('A+C'!C45&lt;100,ABS(C45)&lt;15),"",IF(AND('A+C'!C45&lt;50,ABS(C45)&lt;30),"",C45)))</f>
        <v/>
      </c>
      <c r="T45" s="202" t="str">
        <f>IF(ABS(D45)&lt;8,"",IF(AND('A+C'!D45&lt;100,ABS(D45)&lt;15),"",IF(AND('A+C'!D45&lt;50,ABS(D45)&lt;30),"",D45)))</f>
        <v/>
      </c>
      <c r="U45" s="202" t="str">
        <f>IF(ABS(E45)&lt;8,"",IF(AND('A+C'!E45&lt;100,ABS(E45)&lt;15),"",IF(AND('A+C'!E45&lt;50,ABS(E45)&lt;30),"",E45)))</f>
        <v/>
      </c>
      <c r="V45" s="202" t="str">
        <f>IF(ABS(F45)&lt;8,"",IF(AND('A+C'!F45&lt;100,ABS(F45)&lt;15),"",IF(AND('A+C'!F45&lt;50,ABS(F45)&lt;30),"",F45)))</f>
        <v/>
      </c>
      <c r="W45" s="202" t="str">
        <f>IF(ABS(G45)&lt;8,"",IF(AND('A+C'!G45&lt;100,ABS(G45)&lt;15),"",IF(AND('A+C'!G45&lt;50,ABS(G45)&lt;30),"",G45)))</f>
        <v/>
      </c>
      <c r="X45" s="202" t="str">
        <f>IF(ABS(H45)&lt;8,"",IF(AND('A+C'!H45&lt;100,ABS(H45)&lt;15),"",IF(AND('A+C'!H45&lt;50,ABS(H45)&lt;30),"",H45)))</f>
        <v/>
      </c>
      <c r="Y45" s="202" t="str">
        <f>IF(ABS(I45)&lt;8,"",IF(AND('A+C'!I45&lt;100,ABS(I45)&lt;15),"",IF(AND('A+C'!I45&lt;50,ABS(I45)&lt;30),"",I45)))</f>
        <v/>
      </c>
      <c r="Z45" s="202" t="str">
        <f>IF(ABS(J45)&lt;8,"",IF(AND('A+C'!J45&lt;100,ABS(J45)&lt;15),"",IF(AND('A+C'!J45&lt;50,ABS(J45)&lt;30),"",J45)))</f>
        <v/>
      </c>
      <c r="AA45" s="202" t="str">
        <f>IF(ABS(K45)&lt;8,"",IF(AND('A+C'!K45&lt;100,ABS(K45)&lt;15),"",IF(AND('A+C'!K45&lt;50,ABS(K45)&lt;30),"",K45)))</f>
        <v/>
      </c>
      <c r="AB45" s="202" t="str">
        <f>IF(ABS(L45)&lt;8,"",IF(AND('A+C'!L45&lt;100,ABS(L45)&lt;15),"",IF(AND('A+C'!L45&lt;50,ABS(L45)&lt;30),"",L45)))</f>
        <v/>
      </c>
      <c r="AC45" s="202" t="str">
        <f>IF(ABS(M45)&lt;8,"",IF(AND('A+C'!M45&lt;100,ABS(M45)&lt;15),"",IF(AND('A+C'!M45&lt;50,ABS(M45)&lt;30),"",M45)))</f>
        <v/>
      </c>
      <c r="AD45" s="203" t="str">
        <f>IF(ABS(N45)&lt;8,"",IF(AND('A+C'!N45&lt;100,ABS(N45)&lt;15),"",IF(AND('A+C'!N45&lt;50,ABS(N45)&lt;30),"",N45)))</f>
        <v/>
      </c>
      <c r="AE45" s="22">
        <f t="shared" si="12"/>
        <v>0</v>
      </c>
    </row>
    <row r="46" spans="1:31" ht="19.5" customHeight="1">
      <c r="A46" s="113">
        <v>42</v>
      </c>
      <c r="B46" s="108" t="s">
        <v>58</v>
      </c>
      <c r="C46" s="141">
        <v>8.1196268267885685</v>
      </c>
      <c r="D46" s="142">
        <v>8.4921975697052225</v>
      </c>
      <c r="E46" s="142">
        <v>4.8316648054093223</v>
      </c>
      <c r="F46" s="142">
        <v>12.587979307147769</v>
      </c>
      <c r="G46" s="142">
        <v>3.9696878261617061</v>
      </c>
      <c r="H46" s="142">
        <v>13.536807050598959</v>
      </c>
      <c r="I46" s="142">
        <v>0.78455428542333816</v>
      </c>
      <c r="J46" s="142">
        <v>-0.47750632906563278</v>
      </c>
      <c r="K46" s="142">
        <v>-3.3924239657503907</v>
      </c>
      <c r="L46" s="142">
        <v>-5.6498005641114402</v>
      </c>
      <c r="M46" s="142">
        <v>-3.2936837894911926</v>
      </c>
      <c r="N46" s="143">
        <v>-0.16326585184720049</v>
      </c>
      <c r="O46" s="141">
        <f t="shared" si="9"/>
        <v>13.536807050598959</v>
      </c>
      <c r="P46" s="142">
        <f t="shared" si="10"/>
        <v>-5.6498005641114402</v>
      </c>
      <c r="Q46" s="183">
        <f t="shared" si="11"/>
        <v>3.2788197642474195</v>
      </c>
      <c r="R46" s="22">
        <v>40</v>
      </c>
      <c r="S46" s="201">
        <f>IF(ABS(C46)&lt;8,"",IF(AND('A+C'!C46&lt;100,ABS(C46)&lt;15),"",IF(AND('A+C'!C46&lt;50,ABS(C46)&lt;30),"",C46)))</f>
        <v>8.1196268267885685</v>
      </c>
      <c r="T46" s="202" t="str">
        <f>IF(ABS(D46)&lt;8,"",IF(AND('A+C'!D46&lt;100,ABS(D46)&lt;15),"",IF(AND('A+C'!D46&lt;50,ABS(D46)&lt;30),"",D46)))</f>
        <v/>
      </c>
      <c r="U46" s="202" t="str">
        <f>IF(ABS(E46)&lt;8,"",IF(AND('A+C'!E46&lt;100,ABS(E46)&lt;15),"",IF(AND('A+C'!E46&lt;50,ABS(E46)&lt;30),"",E46)))</f>
        <v/>
      </c>
      <c r="V46" s="202" t="str">
        <f>IF(ABS(F46)&lt;8,"",IF(AND('A+C'!F46&lt;100,ABS(F46)&lt;15),"",IF(AND('A+C'!F46&lt;50,ABS(F46)&lt;30),"",F46)))</f>
        <v/>
      </c>
      <c r="W46" s="202" t="str">
        <f>IF(ABS(G46)&lt;8,"",IF(AND('A+C'!G46&lt;100,ABS(G46)&lt;15),"",IF(AND('A+C'!G46&lt;50,ABS(G46)&lt;30),"",G46)))</f>
        <v/>
      </c>
      <c r="X46" s="202" t="str">
        <f>IF(ABS(H46)&lt;8,"",IF(AND('A+C'!H46&lt;100,ABS(H46)&lt;15),"",IF(AND('A+C'!H46&lt;50,ABS(H46)&lt;30),"",H46)))</f>
        <v/>
      </c>
      <c r="Y46" s="202" t="str">
        <f>IF(ABS(I46)&lt;8,"",IF(AND('A+C'!I46&lt;100,ABS(I46)&lt;15),"",IF(AND('A+C'!I46&lt;50,ABS(I46)&lt;30),"",I46)))</f>
        <v/>
      </c>
      <c r="Z46" s="202" t="str">
        <f>IF(ABS(J46)&lt;8,"",IF(AND('A+C'!J46&lt;100,ABS(J46)&lt;15),"",IF(AND('A+C'!J46&lt;50,ABS(J46)&lt;30),"",J46)))</f>
        <v/>
      </c>
      <c r="AA46" s="202" t="str">
        <f>IF(ABS(K46)&lt;8,"",IF(AND('A+C'!K46&lt;100,ABS(K46)&lt;15),"",IF(AND('A+C'!K46&lt;50,ABS(K46)&lt;30),"",K46)))</f>
        <v/>
      </c>
      <c r="AB46" s="202" t="str">
        <f>IF(ABS(L46)&lt;8,"",IF(AND('A+C'!L46&lt;100,ABS(L46)&lt;15),"",IF(AND('A+C'!L46&lt;50,ABS(L46)&lt;30),"",L46)))</f>
        <v/>
      </c>
      <c r="AC46" s="202" t="str">
        <f>IF(ABS(M46)&lt;8,"",IF(AND('A+C'!M46&lt;100,ABS(M46)&lt;15),"",IF(AND('A+C'!M46&lt;50,ABS(M46)&lt;30),"",M46)))</f>
        <v/>
      </c>
      <c r="AD46" s="203" t="str">
        <f>IF(ABS(N46)&lt;8,"",IF(AND('A+C'!N46&lt;100,ABS(N46)&lt;15),"",IF(AND('A+C'!N46&lt;50,ABS(N46)&lt;30),"",N46)))</f>
        <v/>
      </c>
      <c r="AE46" s="22">
        <f t="shared" si="12"/>
        <v>1</v>
      </c>
    </row>
    <row r="47" spans="1:31" ht="19.5" customHeight="1">
      <c r="A47" s="144">
        <v>43</v>
      </c>
      <c r="B47" s="145" t="s">
        <v>59</v>
      </c>
      <c r="C47" s="94">
        <v>-0.75462343098341933</v>
      </c>
      <c r="D47" s="149">
        <v>1.983432435569271</v>
      </c>
      <c r="E47" s="149">
        <v>3.0546082860340862</v>
      </c>
      <c r="F47" s="149">
        <v>3.6268286217548997</v>
      </c>
      <c r="G47" s="149">
        <v>1.8712704769261799</v>
      </c>
      <c r="H47" s="149">
        <v>6.8248507988962199</v>
      </c>
      <c r="I47" s="149">
        <v>3.1564573810031162</v>
      </c>
      <c r="J47" s="149">
        <v>1.2444150621868397</v>
      </c>
      <c r="K47" s="149">
        <v>-0.23428192725631711</v>
      </c>
      <c r="L47" s="149">
        <v>-0.46909959019279274</v>
      </c>
      <c r="M47" s="149">
        <v>7.1140383209604749</v>
      </c>
      <c r="N47" s="150">
        <v>8.2701020592001289</v>
      </c>
      <c r="O47" s="94">
        <f t="shared" si="9"/>
        <v>8.2701020592001289</v>
      </c>
      <c r="P47" s="149">
        <f t="shared" si="10"/>
        <v>-0.75462343098341933</v>
      </c>
      <c r="Q47" s="175">
        <f t="shared" si="11"/>
        <v>2.9739998745082237</v>
      </c>
      <c r="R47" s="22">
        <v>41</v>
      </c>
      <c r="S47" s="201" t="str">
        <f>IF(ABS(C47)&lt;8,"",IF(AND('A+C'!C47&lt;100,ABS(C47)&lt;15),"",IF(AND('A+C'!C47&lt;50,ABS(C47)&lt;30),"",C47)))</f>
        <v/>
      </c>
      <c r="T47" s="202" t="str">
        <f>IF(ABS(D47)&lt;8,"",IF(AND('A+C'!D47&lt;100,ABS(D47)&lt;15),"",IF(AND('A+C'!D47&lt;50,ABS(D47)&lt;30),"",D47)))</f>
        <v/>
      </c>
      <c r="U47" s="202" t="str">
        <f>IF(ABS(E47)&lt;8,"",IF(AND('A+C'!E47&lt;100,ABS(E47)&lt;15),"",IF(AND('A+C'!E47&lt;50,ABS(E47)&lt;30),"",E47)))</f>
        <v/>
      </c>
      <c r="V47" s="202" t="str">
        <f>IF(ABS(F47)&lt;8,"",IF(AND('A+C'!F47&lt;100,ABS(F47)&lt;15),"",IF(AND('A+C'!F47&lt;50,ABS(F47)&lt;30),"",F47)))</f>
        <v/>
      </c>
      <c r="W47" s="202" t="str">
        <f>IF(ABS(G47)&lt;8,"",IF(AND('A+C'!G47&lt;100,ABS(G47)&lt;15),"",IF(AND('A+C'!G47&lt;50,ABS(G47)&lt;30),"",G47)))</f>
        <v/>
      </c>
      <c r="X47" s="202" t="str">
        <f>IF(ABS(H47)&lt;8,"",IF(AND('A+C'!H47&lt;100,ABS(H47)&lt;15),"",IF(AND('A+C'!H47&lt;50,ABS(H47)&lt;30),"",H47)))</f>
        <v/>
      </c>
      <c r="Y47" s="202" t="str">
        <f>IF(ABS(I47)&lt;8,"",IF(AND('A+C'!I47&lt;100,ABS(I47)&lt;15),"",IF(AND('A+C'!I47&lt;50,ABS(I47)&lt;30),"",I47)))</f>
        <v/>
      </c>
      <c r="Z47" s="202" t="str">
        <f>IF(ABS(J47)&lt;8,"",IF(AND('A+C'!J47&lt;100,ABS(J47)&lt;15),"",IF(AND('A+C'!J47&lt;50,ABS(J47)&lt;30),"",J47)))</f>
        <v/>
      </c>
      <c r="AA47" s="202" t="str">
        <f>IF(ABS(K47)&lt;8,"",IF(AND('A+C'!K47&lt;100,ABS(K47)&lt;15),"",IF(AND('A+C'!K47&lt;50,ABS(K47)&lt;30),"",K47)))</f>
        <v/>
      </c>
      <c r="AB47" s="202" t="str">
        <f>IF(ABS(L47)&lt;8,"",IF(AND('A+C'!L47&lt;100,ABS(L47)&lt;15),"",IF(AND('A+C'!L47&lt;50,ABS(L47)&lt;30),"",L47)))</f>
        <v/>
      </c>
      <c r="AC47" s="202" t="str">
        <f>IF(ABS(M47)&lt;8,"",IF(AND('A+C'!M47&lt;100,ABS(M47)&lt;15),"",IF(AND('A+C'!M47&lt;50,ABS(M47)&lt;30),"",M47)))</f>
        <v/>
      </c>
      <c r="AD47" s="203">
        <f>IF(ABS(N47)&lt;8,"",IF(AND('A+C'!N47&lt;100,ABS(N47)&lt;15),"",IF(AND('A+C'!N47&lt;50,ABS(N47)&lt;30),"",N47)))</f>
        <v>8.2701020592001289</v>
      </c>
      <c r="AE47" s="22">
        <f t="shared" si="12"/>
        <v>1</v>
      </c>
    </row>
    <row r="48" spans="1:31" ht="19.5" customHeight="1">
      <c r="A48" s="95">
        <v>44</v>
      </c>
      <c r="B48" s="82" t="s">
        <v>60</v>
      </c>
      <c r="C48" s="91">
        <v>1.4718481758241289</v>
      </c>
      <c r="D48" s="92">
        <v>0.64048346708536907</v>
      </c>
      <c r="E48" s="92">
        <v>2.1210737232549395</v>
      </c>
      <c r="F48" s="92">
        <v>7.0412930683817612</v>
      </c>
      <c r="G48" s="92">
        <v>2.6568171470713424</v>
      </c>
      <c r="H48" s="92">
        <v>1.0197499992095316</v>
      </c>
      <c r="I48" s="92">
        <v>2.3282856855664567</v>
      </c>
      <c r="J48" s="92">
        <v>-1.495611793918878</v>
      </c>
      <c r="K48" s="92">
        <v>0.35378026831153175</v>
      </c>
      <c r="L48" s="92">
        <v>-1.9472319554175639</v>
      </c>
      <c r="M48" s="92">
        <v>3.8015898677086875</v>
      </c>
      <c r="N48" s="93">
        <v>4.5704455634536192</v>
      </c>
      <c r="O48" s="133">
        <f t="shared" si="9"/>
        <v>7.0412930683817612</v>
      </c>
      <c r="P48" s="134">
        <f t="shared" si="10"/>
        <v>-1.9472319554175639</v>
      </c>
      <c r="Q48" s="182">
        <f t="shared" si="11"/>
        <v>1.8802102680442438</v>
      </c>
      <c r="R48" s="22">
        <v>42</v>
      </c>
      <c r="S48" s="201" t="str">
        <f>IF(ABS(C48)&lt;8,"",IF(AND('A+C'!C48&lt;100,ABS(C48)&lt;15),"",IF(AND('A+C'!C48&lt;50,ABS(C48)&lt;30),"",C48)))</f>
        <v/>
      </c>
      <c r="T48" s="202" t="str">
        <f>IF(ABS(D48)&lt;8,"",IF(AND('A+C'!D48&lt;100,ABS(D48)&lt;15),"",IF(AND('A+C'!D48&lt;50,ABS(D48)&lt;30),"",D48)))</f>
        <v/>
      </c>
      <c r="U48" s="202" t="str">
        <f>IF(ABS(E48)&lt;8,"",IF(AND('A+C'!E48&lt;100,ABS(E48)&lt;15),"",IF(AND('A+C'!E48&lt;50,ABS(E48)&lt;30),"",E48)))</f>
        <v/>
      </c>
      <c r="V48" s="202" t="str">
        <f>IF(ABS(F48)&lt;8,"",IF(AND('A+C'!F48&lt;100,ABS(F48)&lt;15),"",IF(AND('A+C'!F48&lt;50,ABS(F48)&lt;30),"",F48)))</f>
        <v/>
      </c>
      <c r="W48" s="202" t="str">
        <f>IF(ABS(G48)&lt;8,"",IF(AND('A+C'!G48&lt;100,ABS(G48)&lt;15),"",IF(AND('A+C'!G48&lt;50,ABS(G48)&lt;30),"",G48)))</f>
        <v/>
      </c>
      <c r="X48" s="202" t="str">
        <f>IF(ABS(H48)&lt;8,"",IF(AND('A+C'!H48&lt;100,ABS(H48)&lt;15),"",IF(AND('A+C'!H48&lt;50,ABS(H48)&lt;30),"",H48)))</f>
        <v/>
      </c>
      <c r="Y48" s="202" t="str">
        <f>IF(ABS(I48)&lt;8,"",IF(AND('A+C'!I48&lt;100,ABS(I48)&lt;15),"",IF(AND('A+C'!I48&lt;50,ABS(I48)&lt;30),"",I48)))</f>
        <v/>
      </c>
      <c r="Z48" s="202" t="str">
        <f>IF(ABS(J48)&lt;8,"",IF(AND('A+C'!J48&lt;100,ABS(J48)&lt;15),"",IF(AND('A+C'!J48&lt;50,ABS(J48)&lt;30),"",J48)))</f>
        <v/>
      </c>
      <c r="AA48" s="202" t="str">
        <f>IF(ABS(K48)&lt;8,"",IF(AND('A+C'!K48&lt;100,ABS(K48)&lt;15),"",IF(AND('A+C'!K48&lt;50,ABS(K48)&lt;30),"",K48)))</f>
        <v/>
      </c>
      <c r="AB48" s="202" t="str">
        <f>IF(ABS(L48)&lt;8,"",IF(AND('A+C'!L48&lt;100,ABS(L48)&lt;15),"",IF(AND('A+C'!L48&lt;50,ABS(L48)&lt;30),"",L48)))</f>
        <v/>
      </c>
      <c r="AC48" s="202" t="str">
        <f>IF(ABS(M48)&lt;8,"",IF(AND('A+C'!M48&lt;100,ABS(M48)&lt;15),"",IF(AND('A+C'!M48&lt;50,ABS(M48)&lt;30),"",M48)))</f>
        <v/>
      </c>
      <c r="AD48" s="203" t="str">
        <f>IF(ABS(N48)&lt;8,"",IF(AND('A+C'!N48&lt;100,ABS(N48)&lt;15),"",IF(AND('A+C'!N48&lt;50,ABS(N48)&lt;30),"",N48)))</f>
        <v/>
      </c>
      <c r="AE48" s="22">
        <f t="shared" si="12"/>
        <v>0</v>
      </c>
    </row>
    <row r="49" spans="1:31" ht="19.5" customHeight="1">
      <c r="A49" s="95">
        <v>45</v>
      </c>
      <c r="B49" s="82" t="s">
        <v>62</v>
      </c>
      <c r="C49" s="91">
        <v>0.63826019699526537</v>
      </c>
      <c r="D49" s="92">
        <v>-0.56063086764997028</v>
      </c>
      <c r="E49" s="92">
        <v>0.81570527386170655</v>
      </c>
      <c r="F49" s="92">
        <v>1.6582550163521084</v>
      </c>
      <c r="G49" s="92">
        <v>-2.5886397329098734</v>
      </c>
      <c r="H49" s="92">
        <v>1.9671332138989421</v>
      </c>
      <c r="I49" s="92">
        <v>-3.2777198622635426</v>
      </c>
      <c r="J49" s="92"/>
      <c r="K49" s="92">
        <v>-0.71033190503804966</v>
      </c>
      <c r="L49" s="92">
        <v>-0.22885601498148092</v>
      </c>
      <c r="M49" s="92">
        <v>6.7713174703900245</v>
      </c>
      <c r="N49" s="93">
        <v>10.802089876492515</v>
      </c>
      <c r="O49" s="91">
        <f t="shared" si="9"/>
        <v>10.802089876492515</v>
      </c>
      <c r="P49" s="92">
        <f t="shared" si="10"/>
        <v>-3.2777198622635426</v>
      </c>
      <c r="Q49" s="176">
        <f t="shared" si="11"/>
        <v>1.3896893331952405</v>
      </c>
      <c r="R49" s="22">
        <v>43</v>
      </c>
      <c r="S49" s="201" t="str">
        <f>IF(ABS(C49)&lt;8,"",IF(AND('A+C'!C49&lt;100,ABS(C49)&lt;15),"",IF(AND('A+C'!C49&lt;50,ABS(C49)&lt;30),"",C49)))</f>
        <v/>
      </c>
      <c r="T49" s="202" t="str">
        <f>IF(ABS(D49)&lt;8,"",IF(AND('A+C'!D49&lt;100,ABS(D49)&lt;15),"",IF(AND('A+C'!D49&lt;50,ABS(D49)&lt;30),"",D49)))</f>
        <v/>
      </c>
      <c r="U49" s="202" t="str">
        <f>IF(ABS(E49)&lt;8,"",IF(AND('A+C'!E49&lt;100,ABS(E49)&lt;15),"",IF(AND('A+C'!E49&lt;50,ABS(E49)&lt;30),"",E49)))</f>
        <v/>
      </c>
      <c r="V49" s="202" t="str">
        <f>IF(ABS(F49)&lt;8,"",IF(AND('A+C'!F49&lt;100,ABS(F49)&lt;15),"",IF(AND('A+C'!F49&lt;50,ABS(F49)&lt;30),"",F49)))</f>
        <v/>
      </c>
      <c r="W49" s="202" t="str">
        <f>IF(ABS(G49)&lt;8,"",IF(AND('A+C'!G49&lt;100,ABS(G49)&lt;15),"",IF(AND('A+C'!G49&lt;50,ABS(G49)&lt;30),"",G49)))</f>
        <v/>
      </c>
      <c r="X49" s="202" t="str">
        <f>IF(ABS(H49)&lt;8,"",IF(AND('A+C'!H49&lt;100,ABS(H49)&lt;15),"",IF(AND('A+C'!H49&lt;50,ABS(H49)&lt;30),"",H49)))</f>
        <v/>
      </c>
      <c r="Y49" s="202" t="str">
        <f>IF(ABS(I49)&lt;8,"",IF(AND('A+C'!I49&lt;100,ABS(I49)&lt;15),"",IF(AND('A+C'!I49&lt;50,ABS(I49)&lt;30),"",I49)))</f>
        <v/>
      </c>
      <c r="Z49" s="202" t="str">
        <f>IF(ABS(J49)&lt;8,"",IF(AND('A+C'!J49&lt;100,ABS(J49)&lt;15),"",IF(AND('A+C'!J49&lt;50,ABS(J49)&lt;30),"",J49)))</f>
        <v/>
      </c>
      <c r="AA49" s="202" t="str">
        <f>IF(ABS(K49)&lt;8,"",IF(AND('A+C'!K49&lt;100,ABS(K49)&lt;15),"",IF(AND('A+C'!K49&lt;50,ABS(K49)&lt;30),"",K49)))</f>
        <v/>
      </c>
      <c r="AB49" s="202" t="str">
        <f>IF(ABS(L49)&lt;8,"",IF(AND('A+C'!L49&lt;100,ABS(L49)&lt;15),"",IF(AND('A+C'!L49&lt;50,ABS(L49)&lt;30),"",L49)))</f>
        <v/>
      </c>
      <c r="AC49" s="202" t="str">
        <f>IF(ABS(M49)&lt;8,"",IF(AND('A+C'!M49&lt;100,ABS(M49)&lt;15),"",IF(AND('A+C'!M49&lt;50,ABS(M49)&lt;30),"",M49)))</f>
        <v/>
      </c>
      <c r="AD49" s="203">
        <f>IF(ABS(N49)&lt;8,"",IF(AND('A+C'!N49&lt;100,ABS(N49)&lt;15),"",IF(AND('A+C'!N49&lt;50,ABS(N49)&lt;30),"",N49)))</f>
        <v>10.802089876492515</v>
      </c>
      <c r="AE49" s="22">
        <f t="shared" si="12"/>
        <v>1</v>
      </c>
    </row>
    <row r="50" spans="1:31" ht="19.5" customHeight="1">
      <c r="A50" s="95">
        <v>46</v>
      </c>
      <c r="B50" s="82" t="s">
        <v>65</v>
      </c>
      <c r="C50" s="91">
        <v>-8.4137186971688731</v>
      </c>
      <c r="D50" s="92">
        <v>-2.7340469789359307</v>
      </c>
      <c r="E50" s="92">
        <v>0.22267435806227831</v>
      </c>
      <c r="F50" s="92">
        <v>-2.0538634575598418</v>
      </c>
      <c r="G50" s="92">
        <v>-1.1821089052421485</v>
      </c>
      <c r="H50" s="92">
        <v>3.7002830786608905</v>
      </c>
      <c r="I50" s="92">
        <v>-2.2672235000054313</v>
      </c>
      <c r="J50" s="92">
        <v>17.900304127388178</v>
      </c>
      <c r="K50" s="92">
        <v>2.4535719740710324</v>
      </c>
      <c r="L50" s="92">
        <v>-3.5097304425489333</v>
      </c>
      <c r="M50" s="92">
        <v>2.6042498292486029</v>
      </c>
      <c r="N50" s="93">
        <v>6.6187228477015667</v>
      </c>
      <c r="O50" s="91">
        <f t="shared" si="9"/>
        <v>17.900304127388178</v>
      </c>
      <c r="P50" s="92">
        <f t="shared" si="10"/>
        <v>-8.4137186971688731</v>
      </c>
      <c r="Q50" s="176">
        <f t="shared" si="11"/>
        <v>1.1115928528059491</v>
      </c>
      <c r="R50" s="22">
        <v>44</v>
      </c>
      <c r="S50" s="201" t="str">
        <f>IF(ABS(C50)&lt;8,"",IF(AND('A+C'!C50&lt;100,ABS(C50)&lt;15),"",IF(AND('A+C'!C50&lt;50,ABS(C50)&lt;30),"",C50)))</f>
        <v/>
      </c>
      <c r="T50" s="202" t="str">
        <f>IF(ABS(D50)&lt;8,"",IF(AND('A+C'!D50&lt;100,ABS(D50)&lt;15),"",IF(AND('A+C'!D50&lt;50,ABS(D50)&lt;30),"",D50)))</f>
        <v/>
      </c>
      <c r="U50" s="202" t="str">
        <f>IF(ABS(E50)&lt;8,"",IF(AND('A+C'!E50&lt;100,ABS(E50)&lt;15),"",IF(AND('A+C'!E50&lt;50,ABS(E50)&lt;30),"",E50)))</f>
        <v/>
      </c>
      <c r="V50" s="202" t="str">
        <f>IF(ABS(F50)&lt;8,"",IF(AND('A+C'!F50&lt;100,ABS(F50)&lt;15),"",IF(AND('A+C'!F50&lt;50,ABS(F50)&lt;30),"",F50)))</f>
        <v/>
      </c>
      <c r="W50" s="202" t="str">
        <f>IF(ABS(G50)&lt;8,"",IF(AND('A+C'!G50&lt;100,ABS(G50)&lt;15),"",IF(AND('A+C'!G50&lt;50,ABS(G50)&lt;30),"",G50)))</f>
        <v/>
      </c>
      <c r="X50" s="202" t="str">
        <f>IF(ABS(H50)&lt;8,"",IF(AND('A+C'!H50&lt;100,ABS(H50)&lt;15),"",IF(AND('A+C'!H50&lt;50,ABS(H50)&lt;30),"",H50)))</f>
        <v/>
      </c>
      <c r="Y50" s="202" t="str">
        <f>IF(ABS(I50)&lt;8,"",IF(AND('A+C'!I50&lt;100,ABS(I50)&lt;15),"",IF(AND('A+C'!I50&lt;50,ABS(I50)&lt;30),"",I50)))</f>
        <v/>
      </c>
      <c r="Z50" s="202">
        <f>IF(ABS(J50)&lt;8,"",IF(AND('A+C'!J50&lt;100,ABS(J50)&lt;15),"",IF(AND('A+C'!J50&lt;50,ABS(J50)&lt;30),"",J50)))</f>
        <v>17.900304127388178</v>
      </c>
      <c r="AA50" s="202" t="str">
        <f>IF(ABS(K50)&lt;8,"",IF(AND('A+C'!K50&lt;100,ABS(K50)&lt;15),"",IF(AND('A+C'!K50&lt;50,ABS(K50)&lt;30),"",K50)))</f>
        <v/>
      </c>
      <c r="AB50" s="202" t="str">
        <f>IF(ABS(L50)&lt;8,"",IF(AND('A+C'!L50&lt;100,ABS(L50)&lt;15),"",IF(AND('A+C'!L50&lt;50,ABS(L50)&lt;30),"",L50)))</f>
        <v/>
      </c>
      <c r="AC50" s="202" t="str">
        <f>IF(ABS(M50)&lt;8,"",IF(AND('A+C'!M50&lt;100,ABS(M50)&lt;15),"",IF(AND('A+C'!M50&lt;50,ABS(M50)&lt;30),"",M50)))</f>
        <v/>
      </c>
      <c r="AD50" s="203" t="str">
        <f>IF(ABS(N50)&lt;8,"",IF(AND('A+C'!N50&lt;100,ABS(N50)&lt;15),"",IF(AND('A+C'!N50&lt;50,ABS(N50)&lt;30),"",N50)))</f>
        <v/>
      </c>
      <c r="AE50" s="22">
        <f t="shared" si="12"/>
        <v>1</v>
      </c>
    </row>
    <row r="51" spans="1:31" ht="19.5" customHeight="1">
      <c r="A51" s="95">
        <v>47</v>
      </c>
      <c r="B51" s="82" t="s">
        <v>66</v>
      </c>
      <c r="C51" s="91">
        <v>2.1444375207870419</v>
      </c>
      <c r="D51" s="92">
        <v>0.54412345829296549</v>
      </c>
      <c r="E51" s="92">
        <v>9.0243696516935774</v>
      </c>
      <c r="F51" s="92">
        <v>2.6584265046661448</v>
      </c>
      <c r="G51" s="92">
        <v>3.3046926804652919</v>
      </c>
      <c r="H51" s="92">
        <v>-0.97126128935376799</v>
      </c>
      <c r="I51" s="92">
        <v>-1.1375503653927523</v>
      </c>
      <c r="J51" s="92">
        <v>-3.0572053337192377</v>
      </c>
      <c r="K51" s="92">
        <v>-1.3721337399060234</v>
      </c>
      <c r="L51" s="92">
        <v>-1.6210819606367211</v>
      </c>
      <c r="M51" s="92">
        <v>1.9314599127010321</v>
      </c>
      <c r="N51" s="93">
        <v>3.1609195900982678</v>
      </c>
      <c r="O51" s="91">
        <f t="shared" si="9"/>
        <v>9.0243696516935774</v>
      </c>
      <c r="P51" s="92">
        <f t="shared" si="10"/>
        <v>-3.0572053337192377</v>
      </c>
      <c r="Q51" s="176">
        <f t="shared" si="11"/>
        <v>1.2174330524746513</v>
      </c>
      <c r="R51" s="22">
        <v>45</v>
      </c>
      <c r="S51" s="201" t="str">
        <f>IF(ABS(C51)&lt;8,"",IF(AND('A+C'!C51&lt;100,ABS(C51)&lt;15),"",IF(AND('A+C'!C51&lt;50,ABS(C51)&lt;30),"",C51)))</f>
        <v/>
      </c>
      <c r="T51" s="202" t="str">
        <f>IF(ABS(D51)&lt;8,"",IF(AND('A+C'!D51&lt;100,ABS(D51)&lt;15),"",IF(AND('A+C'!D51&lt;50,ABS(D51)&lt;30),"",D51)))</f>
        <v/>
      </c>
      <c r="U51" s="202" t="str">
        <f>IF(ABS(E51)&lt;8,"",IF(AND('A+C'!E51&lt;100,ABS(E51)&lt;15),"",IF(AND('A+C'!E51&lt;50,ABS(E51)&lt;30),"",E51)))</f>
        <v/>
      </c>
      <c r="V51" s="202" t="str">
        <f>IF(ABS(F51)&lt;8,"",IF(AND('A+C'!F51&lt;100,ABS(F51)&lt;15),"",IF(AND('A+C'!F51&lt;50,ABS(F51)&lt;30),"",F51)))</f>
        <v/>
      </c>
      <c r="W51" s="202" t="str">
        <f>IF(ABS(G51)&lt;8,"",IF(AND('A+C'!G51&lt;100,ABS(G51)&lt;15),"",IF(AND('A+C'!G51&lt;50,ABS(G51)&lt;30),"",G51)))</f>
        <v/>
      </c>
      <c r="X51" s="202" t="str">
        <f>IF(ABS(H51)&lt;8,"",IF(AND('A+C'!H51&lt;100,ABS(H51)&lt;15),"",IF(AND('A+C'!H51&lt;50,ABS(H51)&lt;30),"",H51)))</f>
        <v/>
      </c>
      <c r="Y51" s="202" t="str">
        <f>IF(ABS(I51)&lt;8,"",IF(AND('A+C'!I51&lt;100,ABS(I51)&lt;15),"",IF(AND('A+C'!I51&lt;50,ABS(I51)&lt;30),"",I51)))</f>
        <v/>
      </c>
      <c r="Z51" s="202" t="str">
        <f>IF(ABS(J51)&lt;8,"",IF(AND('A+C'!J51&lt;100,ABS(J51)&lt;15),"",IF(AND('A+C'!J51&lt;50,ABS(J51)&lt;30),"",J51)))</f>
        <v/>
      </c>
      <c r="AA51" s="202" t="str">
        <f>IF(ABS(K51)&lt;8,"",IF(AND('A+C'!K51&lt;100,ABS(K51)&lt;15),"",IF(AND('A+C'!K51&lt;50,ABS(K51)&lt;30),"",K51)))</f>
        <v/>
      </c>
      <c r="AB51" s="202" t="str">
        <f>IF(ABS(L51)&lt;8,"",IF(AND('A+C'!L51&lt;100,ABS(L51)&lt;15),"",IF(AND('A+C'!L51&lt;50,ABS(L51)&lt;30),"",L51)))</f>
        <v/>
      </c>
      <c r="AC51" s="202" t="str">
        <f>IF(ABS(M51)&lt;8,"",IF(AND('A+C'!M51&lt;100,ABS(M51)&lt;15),"",IF(AND('A+C'!M51&lt;50,ABS(M51)&lt;30),"",M51)))</f>
        <v/>
      </c>
      <c r="AD51" s="203" t="str">
        <f>IF(ABS(N51)&lt;8,"",IF(AND('A+C'!N51&lt;100,ABS(N51)&lt;15),"",IF(AND('A+C'!N51&lt;50,ABS(N51)&lt;30),"",N51)))</f>
        <v/>
      </c>
      <c r="AE51" s="22">
        <f t="shared" si="12"/>
        <v>0</v>
      </c>
    </row>
    <row r="52" spans="1:31" ht="19.5" customHeight="1">
      <c r="A52" s="95">
        <v>48</v>
      </c>
      <c r="B52" s="82" t="s">
        <v>67</v>
      </c>
      <c r="C52" s="91">
        <v>0.90735682606300827</v>
      </c>
      <c r="D52" s="92">
        <v>3.1062718575338578E-2</v>
      </c>
      <c r="E52" s="92">
        <v>17.059441735772158</v>
      </c>
      <c r="F52" s="92">
        <v>21.293203457624681</v>
      </c>
      <c r="G52" s="92">
        <v>-0.53652563159099276</v>
      </c>
      <c r="H52" s="92">
        <v>-4.9880321623095316</v>
      </c>
      <c r="I52" s="92">
        <v>-1.9927160690804131</v>
      </c>
      <c r="J52" s="92">
        <v>-1.0912850059106014</v>
      </c>
      <c r="K52" s="92">
        <v>-1.7305705059127336</v>
      </c>
      <c r="L52" s="92">
        <v>-0.27582523408754711</v>
      </c>
      <c r="M52" s="92">
        <v>2.6726309353761581</v>
      </c>
      <c r="N52" s="93">
        <v>-0.42002926433390897</v>
      </c>
      <c r="O52" s="91">
        <f t="shared" si="9"/>
        <v>21.293203457624681</v>
      </c>
      <c r="P52" s="92">
        <f t="shared" si="10"/>
        <v>-4.9880321623095316</v>
      </c>
      <c r="Q52" s="176">
        <f t="shared" si="11"/>
        <v>2.5773926500154682</v>
      </c>
      <c r="R52" s="22">
        <v>46</v>
      </c>
      <c r="S52" s="201" t="str">
        <f>IF(ABS(C52)&lt;8,"",IF(AND('A+C'!C52&lt;100,ABS(C52)&lt;15),"",IF(AND('A+C'!C52&lt;50,ABS(C52)&lt;30),"",C52)))</f>
        <v/>
      </c>
      <c r="T52" s="202" t="str">
        <f>IF(ABS(D52)&lt;8,"",IF(AND('A+C'!D52&lt;100,ABS(D52)&lt;15),"",IF(AND('A+C'!D52&lt;50,ABS(D52)&lt;30),"",D52)))</f>
        <v/>
      </c>
      <c r="U52" s="202">
        <f>IF(ABS(E52)&lt;8,"",IF(AND('A+C'!E52&lt;100,ABS(E52)&lt;15),"",IF(AND('A+C'!E52&lt;50,ABS(E52)&lt;30),"",E52)))</f>
        <v>17.059441735772158</v>
      </c>
      <c r="V52" s="202">
        <f>IF(ABS(F52)&lt;8,"",IF(AND('A+C'!F52&lt;100,ABS(F52)&lt;15),"",IF(AND('A+C'!F52&lt;50,ABS(F52)&lt;30),"",F52)))</f>
        <v>21.293203457624681</v>
      </c>
      <c r="W52" s="202" t="str">
        <f>IF(ABS(G52)&lt;8,"",IF(AND('A+C'!G52&lt;100,ABS(G52)&lt;15),"",IF(AND('A+C'!G52&lt;50,ABS(G52)&lt;30),"",G52)))</f>
        <v/>
      </c>
      <c r="X52" s="202" t="str">
        <f>IF(ABS(H52)&lt;8,"",IF(AND('A+C'!H52&lt;100,ABS(H52)&lt;15),"",IF(AND('A+C'!H52&lt;50,ABS(H52)&lt;30),"",H52)))</f>
        <v/>
      </c>
      <c r="Y52" s="202" t="str">
        <f>IF(ABS(I52)&lt;8,"",IF(AND('A+C'!I52&lt;100,ABS(I52)&lt;15),"",IF(AND('A+C'!I52&lt;50,ABS(I52)&lt;30),"",I52)))</f>
        <v/>
      </c>
      <c r="Z52" s="202" t="str">
        <f>IF(ABS(J52)&lt;8,"",IF(AND('A+C'!J52&lt;100,ABS(J52)&lt;15),"",IF(AND('A+C'!J52&lt;50,ABS(J52)&lt;30),"",J52)))</f>
        <v/>
      </c>
      <c r="AA52" s="202" t="str">
        <f>IF(ABS(K52)&lt;8,"",IF(AND('A+C'!K52&lt;100,ABS(K52)&lt;15),"",IF(AND('A+C'!K52&lt;50,ABS(K52)&lt;30),"",K52)))</f>
        <v/>
      </c>
      <c r="AB52" s="202" t="str">
        <f>IF(ABS(L52)&lt;8,"",IF(AND('A+C'!L52&lt;100,ABS(L52)&lt;15),"",IF(AND('A+C'!L52&lt;50,ABS(L52)&lt;30),"",L52)))</f>
        <v/>
      </c>
      <c r="AC52" s="202" t="str">
        <f>IF(ABS(M52)&lt;8,"",IF(AND('A+C'!M52&lt;100,ABS(M52)&lt;15),"",IF(AND('A+C'!M52&lt;50,ABS(M52)&lt;30),"",M52)))</f>
        <v/>
      </c>
      <c r="AD52" s="203" t="str">
        <f>IF(ABS(N52)&lt;8,"",IF(AND('A+C'!N52&lt;100,ABS(N52)&lt;15),"",IF(AND('A+C'!N52&lt;50,ABS(N52)&lt;30),"",N52)))</f>
        <v/>
      </c>
      <c r="AE52" s="22">
        <f t="shared" si="12"/>
        <v>2</v>
      </c>
    </row>
    <row r="53" spans="1:31" ht="19.5" customHeight="1">
      <c r="A53" s="95">
        <v>49</v>
      </c>
      <c r="B53" s="82" t="s">
        <v>68</v>
      </c>
      <c r="C53" s="91">
        <v>-1.9949791979329399</v>
      </c>
      <c r="D53" s="92">
        <v>-9.1595998915424488</v>
      </c>
      <c r="E53" s="92">
        <v>-1.8729150386011981</v>
      </c>
      <c r="F53" s="92">
        <v>-8.4299387935085814</v>
      </c>
      <c r="G53" s="92">
        <v>-0.68130785727298149</v>
      </c>
      <c r="H53" s="155">
        <v>8.9393071554506314</v>
      </c>
      <c r="I53" s="92">
        <v>-8.235474220229138</v>
      </c>
      <c r="J53" s="92">
        <v>-7.8334143445945656</v>
      </c>
      <c r="K53" s="92">
        <v>-1.0054465860666806</v>
      </c>
      <c r="L53" s="92">
        <v>-0.60937545073945909</v>
      </c>
      <c r="M53" s="92">
        <v>-12.920155655137538</v>
      </c>
      <c r="N53" s="93">
        <v>5.4723242811698807</v>
      </c>
      <c r="O53" s="91">
        <f t="shared" si="9"/>
        <v>8.9393071554506314</v>
      </c>
      <c r="P53" s="92">
        <f t="shared" si="10"/>
        <v>-12.920155655137538</v>
      </c>
      <c r="Q53" s="176">
        <f t="shared" si="11"/>
        <v>-3.1942479665837511</v>
      </c>
      <c r="R53" s="22">
        <v>47</v>
      </c>
      <c r="S53" s="201" t="str">
        <f>IF(ABS(C53)&lt;8,"",IF(AND('A+C'!C53&lt;100,ABS(C53)&lt;15),"",IF(AND('A+C'!C53&lt;50,ABS(C53)&lt;30),"",C53)))</f>
        <v/>
      </c>
      <c r="T53" s="202" t="str">
        <f>IF(ABS(D53)&lt;8,"",IF(AND('A+C'!D53&lt;100,ABS(D53)&lt;15),"",IF(AND('A+C'!D53&lt;50,ABS(D53)&lt;30),"",D53)))</f>
        <v/>
      </c>
      <c r="U53" s="202" t="str">
        <f>IF(ABS(E53)&lt;8,"",IF(AND('A+C'!E53&lt;100,ABS(E53)&lt;15),"",IF(AND('A+C'!E53&lt;50,ABS(E53)&lt;30),"",E53)))</f>
        <v/>
      </c>
      <c r="V53" s="202" t="str">
        <f>IF(ABS(F53)&lt;8,"",IF(AND('A+C'!F53&lt;100,ABS(F53)&lt;15),"",IF(AND('A+C'!F53&lt;50,ABS(F53)&lt;30),"",F53)))</f>
        <v/>
      </c>
      <c r="W53" s="202" t="str">
        <f>IF(ABS(G53)&lt;8,"",IF(AND('A+C'!G53&lt;100,ABS(G53)&lt;15),"",IF(AND('A+C'!G53&lt;50,ABS(G53)&lt;30),"",G53)))</f>
        <v/>
      </c>
      <c r="X53" s="202" t="str">
        <f>IF(ABS(H53)&lt;8,"",IF(AND('A+C'!H53&lt;100,ABS(H53)&lt;15),"",IF(AND('A+C'!H53&lt;50,ABS(H53)&lt;30),"",H53)))</f>
        <v/>
      </c>
      <c r="Y53" s="202" t="str">
        <f>IF(ABS(I53)&lt;8,"",IF(AND('A+C'!I53&lt;100,ABS(I53)&lt;15),"",IF(AND('A+C'!I53&lt;50,ABS(I53)&lt;30),"",I53)))</f>
        <v/>
      </c>
      <c r="Z53" s="202" t="str">
        <f>IF(ABS(J53)&lt;8,"",IF(AND('A+C'!J53&lt;100,ABS(J53)&lt;15),"",IF(AND('A+C'!J53&lt;50,ABS(J53)&lt;30),"",J53)))</f>
        <v/>
      </c>
      <c r="AA53" s="202" t="str">
        <f>IF(ABS(K53)&lt;8,"",IF(AND('A+C'!K53&lt;100,ABS(K53)&lt;15),"",IF(AND('A+C'!K53&lt;50,ABS(K53)&lt;30),"",K53)))</f>
        <v/>
      </c>
      <c r="AB53" s="202" t="str">
        <f>IF(ABS(L53)&lt;8,"",IF(AND('A+C'!L53&lt;100,ABS(L53)&lt;15),"",IF(AND('A+C'!L53&lt;50,ABS(L53)&lt;30),"",L53)))</f>
        <v/>
      </c>
      <c r="AC53" s="202">
        <f>IF(ABS(M53)&lt;8,"",IF(AND('A+C'!M53&lt;100,ABS(M53)&lt;15),"",IF(AND('A+C'!M53&lt;50,ABS(M53)&lt;30),"",M53)))</f>
        <v>-12.920155655137538</v>
      </c>
      <c r="AD53" s="203" t="str">
        <f>IF(ABS(N53)&lt;8,"",IF(AND('A+C'!N53&lt;100,ABS(N53)&lt;15),"",IF(AND('A+C'!N53&lt;50,ABS(N53)&lt;30),"",N53)))</f>
        <v/>
      </c>
      <c r="AE53" s="22">
        <f t="shared" si="12"/>
        <v>1</v>
      </c>
    </row>
    <row r="54" spans="1:31" ht="19.5" customHeight="1">
      <c r="A54" s="95">
        <v>50</v>
      </c>
      <c r="B54" s="82" t="s">
        <v>69</v>
      </c>
      <c r="C54" s="91">
        <v>6.1390643146280226</v>
      </c>
      <c r="D54" s="92">
        <v>3.7190427167694438</v>
      </c>
      <c r="E54" s="92">
        <v>-1.2806361208976345</v>
      </c>
      <c r="F54" s="92">
        <v>3.0273080830210137</v>
      </c>
      <c r="G54" s="92">
        <v>4.9324777527999029</v>
      </c>
      <c r="H54" s="92">
        <v>7.6147055714315259</v>
      </c>
      <c r="I54" s="92">
        <v>3.2567111728440108</v>
      </c>
      <c r="J54" s="92">
        <v>2.8643379042246702</v>
      </c>
      <c r="K54" s="92">
        <v>4.5395966205506806</v>
      </c>
      <c r="L54" s="92">
        <v>3.3269963085183942</v>
      </c>
      <c r="M54" s="92">
        <v>3.5086074910606189</v>
      </c>
      <c r="N54" s="93">
        <v>5.6081035333594365</v>
      </c>
      <c r="O54" s="91">
        <f t="shared" si="9"/>
        <v>7.6147055714315259</v>
      </c>
      <c r="P54" s="92">
        <f t="shared" si="10"/>
        <v>-1.2806361208976345</v>
      </c>
      <c r="Q54" s="176">
        <f t="shared" si="11"/>
        <v>3.93802627902584</v>
      </c>
      <c r="R54" s="22">
        <v>48</v>
      </c>
      <c r="S54" s="201" t="str">
        <f>IF(ABS(C54)&lt;8,"",IF(AND('A+C'!C54&lt;100,ABS(C54)&lt;15),"",IF(AND('A+C'!C54&lt;50,ABS(C54)&lt;30),"",C54)))</f>
        <v/>
      </c>
      <c r="T54" s="202" t="str">
        <f>IF(ABS(D54)&lt;8,"",IF(AND('A+C'!D54&lt;100,ABS(D54)&lt;15),"",IF(AND('A+C'!D54&lt;50,ABS(D54)&lt;30),"",D54)))</f>
        <v/>
      </c>
      <c r="U54" s="202" t="str">
        <f>IF(ABS(E54)&lt;8,"",IF(AND('A+C'!E54&lt;100,ABS(E54)&lt;15),"",IF(AND('A+C'!E54&lt;50,ABS(E54)&lt;30),"",E54)))</f>
        <v/>
      </c>
      <c r="V54" s="202" t="str">
        <f>IF(ABS(F54)&lt;8,"",IF(AND('A+C'!F54&lt;100,ABS(F54)&lt;15),"",IF(AND('A+C'!F54&lt;50,ABS(F54)&lt;30),"",F54)))</f>
        <v/>
      </c>
      <c r="W54" s="202" t="str">
        <f>IF(ABS(G54)&lt;8,"",IF(AND('A+C'!G54&lt;100,ABS(G54)&lt;15),"",IF(AND('A+C'!G54&lt;50,ABS(G54)&lt;30),"",G54)))</f>
        <v/>
      </c>
      <c r="X54" s="202" t="str">
        <f>IF(ABS(H54)&lt;8,"",IF(AND('A+C'!H54&lt;100,ABS(H54)&lt;15),"",IF(AND('A+C'!H54&lt;50,ABS(H54)&lt;30),"",H54)))</f>
        <v/>
      </c>
      <c r="Y54" s="202" t="str">
        <f>IF(ABS(I54)&lt;8,"",IF(AND('A+C'!I54&lt;100,ABS(I54)&lt;15),"",IF(AND('A+C'!I54&lt;50,ABS(I54)&lt;30),"",I54)))</f>
        <v/>
      </c>
      <c r="Z54" s="202" t="str">
        <f>IF(ABS(J54)&lt;8,"",IF(AND('A+C'!J54&lt;100,ABS(J54)&lt;15),"",IF(AND('A+C'!J54&lt;50,ABS(J54)&lt;30),"",J54)))</f>
        <v/>
      </c>
      <c r="AA54" s="202" t="str">
        <f>IF(ABS(K54)&lt;8,"",IF(AND('A+C'!K54&lt;100,ABS(K54)&lt;15),"",IF(AND('A+C'!K54&lt;50,ABS(K54)&lt;30),"",K54)))</f>
        <v/>
      </c>
      <c r="AB54" s="202" t="str">
        <f>IF(ABS(L54)&lt;8,"",IF(AND('A+C'!L54&lt;100,ABS(L54)&lt;15),"",IF(AND('A+C'!L54&lt;50,ABS(L54)&lt;30),"",L54)))</f>
        <v/>
      </c>
      <c r="AC54" s="202" t="str">
        <f>IF(ABS(M54)&lt;8,"",IF(AND('A+C'!M54&lt;100,ABS(M54)&lt;15),"",IF(AND('A+C'!M54&lt;50,ABS(M54)&lt;30),"",M54)))</f>
        <v/>
      </c>
      <c r="AD54" s="203" t="str">
        <f>IF(ABS(N54)&lt;8,"",IF(AND('A+C'!N54&lt;100,ABS(N54)&lt;15),"",IF(AND('A+C'!N54&lt;50,ABS(N54)&lt;30),"",N54)))</f>
        <v/>
      </c>
      <c r="AE54" s="22">
        <f t="shared" si="12"/>
        <v>0</v>
      </c>
    </row>
    <row r="55" spans="1:31" ht="19.5" customHeight="1">
      <c r="A55" s="95">
        <v>51</v>
      </c>
      <c r="B55" s="82" t="s">
        <v>70</v>
      </c>
      <c r="C55" s="91">
        <v>5.9346347854749784</v>
      </c>
      <c r="D55" s="92">
        <v>7.1202964565322517</v>
      </c>
      <c r="E55" s="92">
        <v>3.0359179723141527</v>
      </c>
      <c r="F55" s="92">
        <v>-1.0913411008777385</v>
      </c>
      <c r="G55" s="92">
        <v>6.57862099341353</v>
      </c>
      <c r="H55" s="92">
        <v>4.5362742923872403</v>
      </c>
      <c r="I55" s="92">
        <v>0.42709179931109392</v>
      </c>
      <c r="J55" s="92">
        <v>3.6365176128332983</v>
      </c>
      <c r="K55" s="92">
        <v>-5.5387354307005214</v>
      </c>
      <c r="L55" s="92">
        <v>-3.6035231794913773</v>
      </c>
      <c r="M55" s="92">
        <v>2.1338315790703293</v>
      </c>
      <c r="N55" s="93">
        <v>7.1660425456047108</v>
      </c>
      <c r="O55" s="91">
        <f t="shared" si="9"/>
        <v>7.1660425456047108</v>
      </c>
      <c r="P55" s="92">
        <f t="shared" si="10"/>
        <v>-5.5387354307005214</v>
      </c>
      <c r="Q55" s="176">
        <f t="shared" si="11"/>
        <v>2.5279690271559958</v>
      </c>
      <c r="R55" s="22">
        <v>49</v>
      </c>
      <c r="S55" s="201" t="str">
        <f>IF(ABS(C55)&lt;8,"",IF(AND('A+C'!C55&lt;100,ABS(C55)&lt;15),"",IF(AND('A+C'!C55&lt;50,ABS(C55)&lt;30),"",C55)))</f>
        <v/>
      </c>
      <c r="T55" s="202" t="str">
        <f>IF(ABS(D55)&lt;8,"",IF(AND('A+C'!D55&lt;100,ABS(D55)&lt;15),"",IF(AND('A+C'!D55&lt;50,ABS(D55)&lt;30),"",D55)))</f>
        <v/>
      </c>
      <c r="U55" s="202" t="str">
        <f>IF(ABS(E55)&lt;8,"",IF(AND('A+C'!E55&lt;100,ABS(E55)&lt;15),"",IF(AND('A+C'!E55&lt;50,ABS(E55)&lt;30),"",E55)))</f>
        <v/>
      </c>
      <c r="V55" s="202" t="str">
        <f>IF(ABS(F55)&lt;8,"",IF(AND('A+C'!F55&lt;100,ABS(F55)&lt;15),"",IF(AND('A+C'!F55&lt;50,ABS(F55)&lt;30),"",F55)))</f>
        <v/>
      </c>
      <c r="W55" s="202" t="str">
        <f>IF(ABS(G55)&lt;8,"",IF(AND('A+C'!G55&lt;100,ABS(G55)&lt;15),"",IF(AND('A+C'!G55&lt;50,ABS(G55)&lt;30),"",G55)))</f>
        <v/>
      </c>
      <c r="X55" s="202" t="str">
        <f>IF(ABS(H55)&lt;8,"",IF(AND('A+C'!H55&lt;100,ABS(H55)&lt;15),"",IF(AND('A+C'!H55&lt;50,ABS(H55)&lt;30),"",H55)))</f>
        <v/>
      </c>
      <c r="Y55" s="202" t="str">
        <f>IF(ABS(I55)&lt;8,"",IF(AND('A+C'!I55&lt;100,ABS(I55)&lt;15),"",IF(AND('A+C'!I55&lt;50,ABS(I55)&lt;30),"",I55)))</f>
        <v/>
      </c>
      <c r="Z55" s="202" t="str">
        <f>IF(ABS(J55)&lt;8,"",IF(AND('A+C'!J55&lt;100,ABS(J55)&lt;15),"",IF(AND('A+C'!J55&lt;50,ABS(J55)&lt;30),"",J55)))</f>
        <v/>
      </c>
      <c r="AA55" s="202" t="str">
        <f>IF(ABS(K55)&lt;8,"",IF(AND('A+C'!K55&lt;100,ABS(K55)&lt;15),"",IF(AND('A+C'!K55&lt;50,ABS(K55)&lt;30),"",K55)))</f>
        <v/>
      </c>
      <c r="AB55" s="202" t="str">
        <f>IF(ABS(L55)&lt;8,"",IF(AND('A+C'!L55&lt;100,ABS(L55)&lt;15),"",IF(AND('A+C'!L55&lt;50,ABS(L55)&lt;30),"",L55)))</f>
        <v/>
      </c>
      <c r="AC55" s="202" t="str">
        <f>IF(ABS(M55)&lt;8,"",IF(AND('A+C'!M55&lt;100,ABS(M55)&lt;15),"",IF(AND('A+C'!M55&lt;50,ABS(M55)&lt;30),"",M55)))</f>
        <v/>
      </c>
      <c r="AD55" s="203" t="str">
        <f>IF(ABS(N55)&lt;8,"",IF(AND('A+C'!N55&lt;100,ABS(N55)&lt;15),"",IF(AND('A+C'!N55&lt;50,ABS(N55)&lt;30),"",N55)))</f>
        <v/>
      </c>
      <c r="AE55" s="22">
        <f t="shared" si="12"/>
        <v>0</v>
      </c>
    </row>
    <row r="56" spans="1:31" ht="19.5" customHeight="1">
      <c r="A56" s="113">
        <v>52</v>
      </c>
      <c r="B56" s="156" t="s">
        <v>71</v>
      </c>
      <c r="C56" s="122">
        <v>2.484934452260799</v>
      </c>
      <c r="D56" s="123">
        <v>3.3460634171395411</v>
      </c>
      <c r="E56" s="123">
        <v>0.26570881117791567</v>
      </c>
      <c r="F56" s="123">
        <v>-2.4125614365019037</v>
      </c>
      <c r="G56" s="123">
        <v>2.2778768164358172</v>
      </c>
      <c r="H56" s="123">
        <v>1.7310127207997612</v>
      </c>
      <c r="I56" s="123">
        <v>2.8520654145554016</v>
      </c>
      <c r="J56" s="123">
        <v>2.971583995831832</v>
      </c>
      <c r="K56" s="123">
        <v>2.5848169324494115</v>
      </c>
      <c r="L56" s="123">
        <v>0.51369863013698136</v>
      </c>
      <c r="M56" s="123">
        <v>2.3054247499482972</v>
      </c>
      <c r="N56" s="124">
        <v>1.661499380933551</v>
      </c>
      <c r="O56" s="122">
        <f t="shared" si="9"/>
        <v>3.3460634171395411</v>
      </c>
      <c r="P56" s="123">
        <f t="shared" si="10"/>
        <v>-2.4125614365019037</v>
      </c>
      <c r="Q56" s="181">
        <f t="shared" si="11"/>
        <v>1.7151769904306173</v>
      </c>
      <c r="R56" s="22">
        <v>50</v>
      </c>
      <c r="S56" s="206" t="str">
        <f>IF(ABS(C56)&lt;8,"",IF(AND('A+C'!C56&lt;100,ABS(C56)&lt;15),"",IF(AND('A+C'!C56&lt;50,ABS(C56)&lt;30),"",C56)))</f>
        <v/>
      </c>
      <c r="T56" s="207" t="str">
        <f>IF(ABS(D56)&lt;8,"",IF(AND('A+C'!D56&lt;100,ABS(D56)&lt;15),"",IF(AND('A+C'!D56&lt;50,ABS(D56)&lt;30),"",D56)))</f>
        <v/>
      </c>
      <c r="U56" s="207" t="str">
        <f>IF(ABS(E56)&lt;8,"",IF(AND('A+C'!E56&lt;100,ABS(E56)&lt;15),"",IF(AND('A+C'!E56&lt;50,ABS(E56)&lt;30),"",E56)))</f>
        <v/>
      </c>
      <c r="V56" s="207" t="str">
        <f>IF(ABS(F56)&lt;8,"",IF(AND('A+C'!F56&lt;100,ABS(F56)&lt;15),"",IF(AND('A+C'!F56&lt;50,ABS(F56)&lt;30),"",F56)))</f>
        <v/>
      </c>
      <c r="W56" s="207" t="str">
        <f>IF(ABS(G56)&lt;8,"",IF(AND('A+C'!G56&lt;100,ABS(G56)&lt;15),"",IF(AND('A+C'!G56&lt;50,ABS(G56)&lt;30),"",G56)))</f>
        <v/>
      </c>
      <c r="X56" s="207" t="str">
        <f>IF(ABS(H56)&lt;8,"",IF(AND('A+C'!H56&lt;100,ABS(H56)&lt;15),"",IF(AND('A+C'!H56&lt;50,ABS(H56)&lt;30),"",H56)))</f>
        <v/>
      </c>
      <c r="Y56" s="207" t="str">
        <f>IF(ABS(I56)&lt;8,"",IF(AND('A+C'!I56&lt;100,ABS(I56)&lt;15),"",IF(AND('A+C'!I56&lt;50,ABS(I56)&lt;30),"",I56)))</f>
        <v/>
      </c>
      <c r="Z56" s="207" t="str">
        <f>IF(ABS(J56)&lt;8,"",IF(AND('A+C'!J56&lt;100,ABS(J56)&lt;15),"",IF(AND('A+C'!J56&lt;50,ABS(J56)&lt;30),"",J56)))</f>
        <v/>
      </c>
      <c r="AA56" s="207" t="str">
        <f>IF(ABS(K56)&lt;8,"",IF(AND('A+C'!K56&lt;100,ABS(K56)&lt;15),"",IF(AND('A+C'!K56&lt;50,ABS(K56)&lt;30),"",K56)))</f>
        <v/>
      </c>
      <c r="AB56" s="207" t="str">
        <f>IF(ABS(L56)&lt;8,"",IF(AND('A+C'!L56&lt;100,ABS(L56)&lt;15),"",IF(AND('A+C'!L56&lt;50,ABS(L56)&lt;30),"",L56)))</f>
        <v/>
      </c>
      <c r="AC56" s="207" t="str">
        <f>IF(ABS(M56)&lt;8,"",IF(AND('A+C'!M56&lt;100,ABS(M56)&lt;15),"",IF(AND('A+C'!M56&lt;50,ABS(M56)&lt;30),"",M56)))</f>
        <v/>
      </c>
      <c r="AD56" s="208" t="str">
        <f>IF(ABS(N56)&lt;8,"",IF(AND('A+C'!N56&lt;100,ABS(N56)&lt;15),"",IF(AND('A+C'!N56&lt;50,ABS(N56)&lt;30),"",N56)))</f>
        <v/>
      </c>
      <c r="AE56" s="22">
        <f t="shared" si="12"/>
        <v>0</v>
      </c>
    </row>
    <row r="57" spans="1:31" ht="13.5" customHeight="1">
      <c r="A57" s="22"/>
      <c r="B57" s="22"/>
      <c r="C57" s="22">
        <v>49</v>
      </c>
      <c r="D57" s="22">
        <v>48</v>
      </c>
      <c r="E57" s="22">
        <v>49</v>
      </c>
      <c r="F57" s="22">
        <v>46</v>
      </c>
      <c r="G57" s="22">
        <v>49</v>
      </c>
      <c r="H57" s="22">
        <v>48</v>
      </c>
      <c r="I57" s="22">
        <v>48</v>
      </c>
      <c r="J57" s="22">
        <v>48</v>
      </c>
      <c r="K57" s="22">
        <v>47</v>
      </c>
      <c r="L57" s="22">
        <v>47</v>
      </c>
      <c r="M57" s="22">
        <v>46</v>
      </c>
      <c r="N57" s="22">
        <v>46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1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</row>
    <row r="59" spans="1:31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</row>
    <row r="61" spans="1:31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31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</row>
    <row r="63" spans="1:31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31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</row>
    <row r="65" spans="1:31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spans="1:31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</row>
    <row r="67" spans="1:31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</row>
    <row r="68" spans="1:31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</row>
    <row r="69" spans="1:31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spans="1:31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</row>
    <row r="71" spans="1:31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</row>
    <row r="73" spans="1:31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</row>
    <row r="75" spans="1:31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</row>
    <row r="77" spans="1:31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1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</row>
    <row r="79" spans="1:31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1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</row>
    <row r="81" spans="1:31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</row>
    <row r="83" spans="1:31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</row>
    <row r="85" spans="1:31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</row>
    <row r="87" spans="1:31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</row>
    <row r="89" spans="1:31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</row>
    <row r="91" spans="1:31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</row>
    <row r="93" spans="1:31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</row>
    <row r="95" spans="1:31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</row>
    <row r="97" spans="1:31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</row>
    <row r="99" spans="1:31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</row>
    <row r="101" spans="1:31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</row>
    <row r="103" spans="1:31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</row>
    <row r="105" spans="1:31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</row>
    <row r="107" spans="1:31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</row>
    <row r="109" spans="1:31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</row>
    <row r="111" spans="1:31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</row>
    <row r="113" spans="1:31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</row>
    <row r="115" spans="1:31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</row>
    <row r="117" spans="1:31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</row>
    <row r="119" spans="1:31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</row>
    <row r="121" spans="1:31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</row>
    <row r="123" spans="1:31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</row>
    <row r="125" spans="1:31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</row>
    <row r="127" spans="1:31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</row>
    <row r="129" spans="1:31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</row>
    <row r="131" spans="1:31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</row>
    <row r="133" spans="1:31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</row>
    <row r="135" spans="1:31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</row>
    <row r="137" spans="1:31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</row>
    <row r="139" spans="1:31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</row>
    <row r="141" spans="1:31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</row>
    <row r="143" spans="1:31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</row>
    <row r="145" spans="1:31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</row>
    <row r="147" spans="1:31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</row>
    <row r="149" spans="1:31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</row>
    <row r="151" spans="1:31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</row>
    <row r="153" spans="1:31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</row>
    <row r="155" spans="1:31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</row>
    <row r="157" spans="1:31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</row>
    <row r="159" spans="1:31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</row>
    <row r="161" spans="1:31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</row>
    <row r="162" spans="1:31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</row>
    <row r="163" spans="1:31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</row>
    <row r="164" spans="1:31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</row>
    <row r="165" spans="1:31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</row>
    <row r="166" spans="1:31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</row>
    <row r="167" spans="1:31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</row>
    <row r="168" spans="1:31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</row>
    <row r="169" spans="1:31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</row>
    <row r="170" spans="1:31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</row>
    <row r="171" spans="1:31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</row>
    <row r="172" spans="1:31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</row>
    <row r="173" spans="1:31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</row>
    <row r="174" spans="1:31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</row>
    <row r="175" spans="1:31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</row>
    <row r="176" spans="1:31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</row>
    <row r="177" spans="1:31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</row>
    <row r="178" spans="1:31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</row>
    <row r="179" spans="1:31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</row>
    <row r="180" spans="1:31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</row>
    <row r="181" spans="1:31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</row>
    <row r="182" spans="1:31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</row>
    <row r="183" spans="1:31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</row>
    <row r="184" spans="1:31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</row>
    <row r="185" spans="1:31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</row>
    <row r="186" spans="1:31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</row>
    <row r="187" spans="1:31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</row>
    <row r="188" spans="1:31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</row>
    <row r="189" spans="1:31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</row>
    <row r="190" spans="1:31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</row>
    <row r="191" spans="1:31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</row>
    <row r="192" spans="1:31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</row>
    <row r="193" spans="1:31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</row>
    <row r="194" spans="1:31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</row>
    <row r="195" spans="1:31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</row>
    <row r="196" spans="1:31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</row>
    <row r="197" spans="1:31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</row>
    <row r="198" spans="1:31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</row>
    <row r="199" spans="1:31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</row>
    <row r="200" spans="1:31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</row>
    <row r="201" spans="1:31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</row>
    <row r="202" spans="1:31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</row>
    <row r="203" spans="1:31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</row>
    <row r="204" spans="1:31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</row>
    <row r="205" spans="1:31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</row>
    <row r="206" spans="1:31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</row>
    <row r="207" spans="1:31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</row>
    <row r="208" spans="1:31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</row>
    <row r="209" spans="1:31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</row>
    <row r="210" spans="1:31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</row>
    <row r="211" spans="1:31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</row>
    <row r="212" spans="1:31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</row>
    <row r="213" spans="1:31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</row>
    <row r="214" spans="1:31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</row>
    <row r="215" spans="1:31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</row>
    <row r="216" spans="1:31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</row>
    <row r="217" spans="1:31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</row>
    <row r="218" spans="1:31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</row>
    <row r="219" spans="1:31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</row>
    <row r="220" spans="1:31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</row>
    <row r="221" spans="1:31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</row>
    <row r="222" spans="1:31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</row>
    <row r="223" spans="1:31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</row>
    <row r="224" spans="1:31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</row>
    <row r="225" spans="1:31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</row>
    <row r="226" spans="1:31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</row>
    <row r="227" spans="1:31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</row>
    <row r="228" spans="1:31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</row>
    <row r="229" spans="1:31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</row>
    <row r="230" spans="1:31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</row>
    <row r="231" spans="1:31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</row>
    <row r="232" spans="1:31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</row>
    <row r="233" spans="1:31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</row>
    <row r="234" spans="1:31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</row>
    <row r="235" spans="1:31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</row>
    <row r="236" spans="1:31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</row>
    <row r="237" spans="1:31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</row>
    <row r="238" spans="1:31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</row>
    <row r="239" spans="1:31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</row>
    <row r="240" spans="1:31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</row>
    <row r="241" spans="1:31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</row>
    <row r="242" spans="1:31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</row>
    <row r="243" spans="1:31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</row>
    <row r="244" spans="1:31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</row>
    <row r="245" spans="1:31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</row>
    <row r="246" spans="1:31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</row>
    <row r="247" spans="1:31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</row>
    <row r="248" spans="1:31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</row>
    <row r="249" spans="1:31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</row>
    <row r="250" spans="1:31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</row>
    <row r="251" spans="1:31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</row>
    <row r="252" spans="1:31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</row>
    <row r="253" spans="1:31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</row>
    <row r="254" spans="1:31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</row>
    <row r="255" spans="1:31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</row>
    <row r="256" spans="1:31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</row>
    <row r="257" spans="1:31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</row>
    <row r="258" spans="1:31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</row>
    <row r="259" spans="1:31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</row>
    <row r="260" spans="1:31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</row>
    <row r="261" spans="1:31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</row>
    <row r="262" spans="1:31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</row>
    <row r="263" spans="1:31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</row>
    <row r="264" spans="1:31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</row>
    <row r="265" spans="1:31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</row>
    <row r="266" spans="1:31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</row>
    <row r="267" spans="1:31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</row>
    <row r="268" spans="1:31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</row>
    <row r="269" spans="1:31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</row>
    <row r="270" spans="1:31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</row>
    <row r="271" spans="1:31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</row>
    <row r="272" spans="1:31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</row>
    <row r="273" spans="1:31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</row>
    <row r="274" spans="1:31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</row>
    <row r="275" spans="1:31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</row>
    <row r="276" spans="1:31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</row>
    <row r="277" spans="1:31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</row>
    <row r="278" spans="1:31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</row>
    <row r="279" spans="1:31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</row>
    <row r="280" spans="1:31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</row>
    <row r="281" spans="1:31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</row>
    <row r="282" spans="1:31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</row>
    <row r="283" spans="1:31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</row>
    <row r="284" spans="1:31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</row>
    <row r="285" spans="1:31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</row>
    <row r="286" spans="1:31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</row>
    <row r="287" spans="1:31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</row>
    <row r="288" spans="1:31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</row>
    <row r="289" spans="1:31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</row>
    <row r="290" spans="1:31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</row>
    <row r="291" spans="1:31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</row>
    <row r="292" spans="1:31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</row>
    <row r="293" spans="1:31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</row>
    <row r="294" spans="1:31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</row>
    <row r="295" spans="1:31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</row>
    <row r="296" spans="1:31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</row>
    <row r="297" spans="1:31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</row>
    <row r="298" spans="1:31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</row>
    <row r="299" spans="1:31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</row>
    <row r="300" spans="1:31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</row>
    <row r="301" spans="1:31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</row>
    <row r="302" spans="1:31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</row>
    <row r="303" spans="1:31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</row>
    <row r="304" spans="1:31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</row>
    <row r="305" spans="1:31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</row>
    <row r="306" spans="1:31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</row>
    <row r="307" spans="1:31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</row>
    <row r="308" spans="1:31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</row>
    <row r="309" spans="1:31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</row>
    <row r="310" spans="1:31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</row>
    <row r="311" spans="1:31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</row>
    <row r="312" spans="1:31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</row>
    <row r="313" spans="1:31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</row>
    <row r="314" spans="1:31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</row>
    <row r="315" spans="1:31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</row>
    <row r="316" spans="1:31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</row>
    <row r="317" spans="1:31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</row>
    <row r="318" spans="1:31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</row>
    <row r="319" spans="1:31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</row>
    <row r="320" spans="1:31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</row>
    <row r="321" spans="1:31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</row>
    <row r="322" spans="1:31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</row>
    <row r="323" spans="1:31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</row>
    <row r="324" spans="1:31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</row>
    <row r="325" spans="1:31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</row>
    <row r="326" spans="1:31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</row>
    <row r="327" spans="1:31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</row>
    <row r="328" spans="1:31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</row>
    <row r="329" spans="1:31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</row>
    <row r="330" spans="1:31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</row>
    <row r="331" spans="1:31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</row>
    <row r="332" spans="1:31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</row>
    <row r="333" spans="1:31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</row>
    <row r="334" spans="1:31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</row>
    <row r="335" spans="1:31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</row>
    <row r="336" spans="1:31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</row>
    <row r="337" spans="1:31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</row>
    <row r="338" spans="1:31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</row>
    <row r="339" spans="1:31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</row>
    <row r="340" spans="1:31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</row>
    <row r="341" spans="1:31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</row>
    <row r="342" spans="1:31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</row>
    <row r="343" spans="1:31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</row>
    <row r="344" spans="1:31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</row>
    <row r="345" spans="1:31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</row>
    <row r="346" spans="1:31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</row>
    <row r="347" spans="1:31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</row>
    <row r="348" spans="1:31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</row>
    <row r="349" spans="1:31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</row>
    <row r="350" spans="1:31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</row>
    <row r="351" spans="1:31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</row>
    <row r="352" spans="1:31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</row>
    <row r="353" spans="1:31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</row>
    <row r="354" spans="1:31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</row>
    <row r="355" spans="1:31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</row>
    <row r="356" spans="1:31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</row>
    <row r="357" spans="1:31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</row>
    <row r="358" spans="1:31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</row>
    <row r="359" spans="1:31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</row>
    <row r="360" spans="1:31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</row>
    <row r="361" spans="1:31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</row>
    <row r="362" spans="1:31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</row>
    <row r="363" spans="1:31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</row>
    <row r="364" spans="1:31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</row>
    <row r="365" spans="1:31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</row>
    <row r="366" spans="1:31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</row>
    <row r="367" spans="1:31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</row>
    <row r="368" spans="1:31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</row>
    <row r="369" spans="1:31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</row>
    <row r="370" spans="1:31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</row>
    <row r="371" spans="1:31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</row>
    <row r="372" spans="1:31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</row>
    <row r="373" spans="1:31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</row>
    <row r="374" spans="1:31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</row>
    <row r="375" spans="1:31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</row>
    <row r="376" spans="1:31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</row>
    <row r="377" spans="1:31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</row>
    <row r="378" spans="1:31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</row>
    <row r="379" spans="1:31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</row>
    <row r="380" spans="1:31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</row>
    <row r="381" spans="1:31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</row>
    <row r="382" spans="1:31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</row>
    <row r="383" spans="1:31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</row>
    <row r="384" spans="1:31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</row>
    <row r="385" spans="1:31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</row>
    <row r="386" spans="1:31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</row>
    <row r="387" spans="1:31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</row>
    <row r="388" spans="1:31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</row>
    <row r="389" spans="1:31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</row>
    <row r="390" spans="1:31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</row>
    <row r="391" spans="1:31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</row>
    <row r="392" spans="1:31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</row>
    <row r="393" spans="1:31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</row>
    <row r="394" spans="1:31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</row>
    <row r="395" spans="1:31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</row>
    <row r="396" spans="1:31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</row>
    <row r="397" spans="1:31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</row>
    <row r="398" spans="1:31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</row>
    <row r="399" spans="1:31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</row>
    <row r="400" spans="1:31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</row>
    <row r="401" spans="1:31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</row>
    <row r="402" spans="1:31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</row>
    <row r="403" spans="1:31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</row>
    <row r="404" spans="1:31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</row>
    <row r="405" spans="1:31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</row>
    <row r="406" spans="1:31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</row>
    <row r="407" spans="1:31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</row>
    <row r="408" spans="1:31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</row>
    <row r="409" spans="1:31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</row>
    <row r="410" spans="1:31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</row>
    <row r="411" spans="1:31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</row>
    <row r="412" spans="1:31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</row>
    <row r="413" spans="1:31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</row>
    <row r="414" spans="1:31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</row>
    <row r="415" spans="1:31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</row>
    <row r="416" spans="1:31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</row>
    <row r="417" spans="1:31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</row>
    <row r="418" spans="1:31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</row>
    <row r="419" spans="1:31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</row>
    <row r="420" spans="1:31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</row>
    <row r="421" spans="1:31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</row>
    <row r="422" spans="1:31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</row>
    <row r="423" spans="1:31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</row>
    <row r="424" spans="1:31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</row>
    <row r="425" spans="1:31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</row>
    <row r="426" spans="1:31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</row>
    <row r="427" spans="1:31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</row>
    <row r="428" spans="1:31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</row>
    <row r="429" spans="1:31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</row>
    <row r="430" spans="1:31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</row>
    <row r="431" spans="1:31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</row>
    <row r="432" spans="1:31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</row>
    <row r="433" spans="1:31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</row>
    <row r="434" spans="1:31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</row>
    <row r="435" spans="1:31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</row>
    <row r="436" spans="1:31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</row>
    <row r="437" spans="1:31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</row>
    <row r="438" spans="1:31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</row>
    <row r="439" spans="1:31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</row>
    <row r="440" spans="1:31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</row>
    <row r="441" spans="1:31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</row>
    <row r="442" spans="1:31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</row>
    <row r="443" spans="1:31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</row>
    <row r="444" spans="1:31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</row>
    <row r="445" spans="1:31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</row>
    <row r="446" spans="1:31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</row>
    <row r="447" spans="1:31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</row>
    <row r="448" spans="1:31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</row>
    <row r="449" spans="1:31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</row>
    <row r="450" spans="1:31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</row>
    <row r="451" spans="1:31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</row>
    <row r="452" spans="1:31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</row>
    <row r="453" spans="1:31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</row>
    <row r="454" spans="1:31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</row>
    <row r="455" spans="1:31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</row>
    <row r="456" spans="1:31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</row>
    <row r="457" spans="1:31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</row>
    <row r="458" spans="1:31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</row>
    <row r="459" spans="1:31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</row>
    <row r="460" spans="1:31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</row>
    <row r="461" spans="1:31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</row>
    <row r="462" spans="1:31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</row>
    <row r="463" spans="1:31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</row>
    <row r="464" spans="1:31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</row>
    <row r="465" spans="1:31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</row>
    <row r="466" spans="1:31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</row>
    <row r="467" spans="1:31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</row>
    <row r="468" spans="1:31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</row>
    <row r="469" spans="1:31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</row>
    <row r="470" spans="1:31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</row>
    <row r="471" spans="1:31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</row>
    <row r="472" spans="1:31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</row>
    <row r="473" spans="1:31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</row>
    <row r="474" spans="1:31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</row>
    <row r="475" spans="1:31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</row>
    <row r="476" spans="1:31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</row>
    <row r="477" spans="1:31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</row>
    <row r="478" spans="1:31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</row>
    <row r="479" spans="1:31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</row>
    <row r="480" spans="1:31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</row>
    <row r="481" spans="1:31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</row>
    <row r="482" spans="1:31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</row>
    <row r="483" spans="1:31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</row>
    <row r="484" spans="1:31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</row>
    <row r="485" spans="1:31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</row>
    <row r="486" spans="1:31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</row>
    <row r="487" spans="1:31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</row>
    <row r="488" spans="1:31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</row>
    <row r="489" spans="1:31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</row>
    <row r="490" spans="1:31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</row>
    <row r="491" spans="1:31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</row>
    <row r="492" spans="1:31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</row>
    <row r="493" spans="1:31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</row>
    <row r="494" spans="1:31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</row>
    <row r="495" spans="1:31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</row>
    <row r="496" spans="1:31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</row>
    <row r="497" spans="1:31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</row>
    <row r="498" spans="1:31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</row>
    <row r="499" spans="1:31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</row>
    <row r="500" spans="1:31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</row>
    <row r="501" spans="1:31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</row>
    <row r="502" spans="1:31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</row>
    <row r="503" spans="1:31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</row>
    <row r="504" spans="1:31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</row>
    <row r="505" spans="1:31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</row>
    <row r="506" spans="1:31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</row>
    <row r="507" spans="1:31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</row>
    <row r="508" spans="1:31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</row>
    <row r="509" spans="1:31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</row>
    <row r="510" spans="1:31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</row>
    <row r="511" spans="1:31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</row>
    <row r="512" spans="1:31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</row>
    <row r="513" spans="1:31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</row>
    <row r="514" spans="1:31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</row>
    <row r="515" spans="1:31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</row>
    <row r="516" spans="1:31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</row>
    <row r="517" spans="1:31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</row>
    <row r="518" spans="1:31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</row>
    <row r="519" spans="1:31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</row>
    <row r="520" spans="1:31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</row>
    <row r="521" spans="1:31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</row>
    <row r="522" spans="1:31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</row>
    <row r="523" spans="1:31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</row>
    <row r="524" spans="1:31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</row>
    <row r="525" spans="1:31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</row>
    <row r="526" spans="1:31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</row>
    <row r="527" spans="1:31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</row>
    <row r="528" spans="1:31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</row>
    <row r="529" spans="1:31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</row>
    <row r="530" spans="1:31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</row>
    <row r="531" spans="1:31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</row>
    <row r="532" spans="1:31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</row>
    <row r="533" spans="1:31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</row>
    <row r="534" spans="1:31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</row>
    <row r="535" spans="1:31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</row>
    <row r="536" spans="1:31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</row>
    <row r="537" spans="1:31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</row>
    <row r="538" spans="1:31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</row>
    <row r="539" spans="1:31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</row>
    <row r="540" spans="1:31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</row>
    <row r="541" spans="1:31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</row>
    <row r="542" spans="1:31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</row>
    <row r="543" spans="1:31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</row>
    <row r="544" spans="1:31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</row>
    <row r="545" spans="1:31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</row>
    <row r="546" spans="1:31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</row>
    <row r="547" spans="1:31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</row>
    <row r="548" spans="1:31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</row>
    <row r="549" spans="1:31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</row>
    <row r="550" spans="1:31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</row>
    <row r="551" spans="1:31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</row>
    <row r="552" spans="1:31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</row>
    <row r="553" spans="1:31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</row>
    <row r="554" spans="1:31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</row>
    <row r="555" spans="1:31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</row>
    <row r="556" spans="1:31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</row>
    <row r="557" spans="1:31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</row>
    <row r="558" spans="1:31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</row>
    <row r="559" spans="1:31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</row>
    <row r="560" spans="1:31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</row>
    <row r="561" spans="1:31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</row>
    <row r="562" spans="1:31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</row>
    <row r="563" spans="1:31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</row>
    <row r="564" spans="1:31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</row>
    <row r="565" spans="1:31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</row>
    <row r="566" spans="1:31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</row>
    <row r="567" spans="1:31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</row>
    <row r="568" spans="1:31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</row>
    <row r="569" spans="1:31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</row>
    <row r="570" spans="1:31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</row>
    <row r="571" spans="1:31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</row>
    <row r="572" spans="1:31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</row>
    <row r="573" spans="1:31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</row>
    <row r="574" spans="1:31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</row>
    <row r="575" spans="1:31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</row>
    <row r="576" spans="1:31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</row>
    <row r="577" spans="1:31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</row>
    <row r="578" spans="1:31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</row>
    <row r="579" spans="1:31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</row>
    <row r="580" spans="1:31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</row>
    <row r="581" spans="1:31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</row>
    <row r="582" spans="1:31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</row>
    <row r="583" spans="1:31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</row>
    <row r="584" spans="1:31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</row>
    <row r="585" spans="1:31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</row>
    <row r="586" spans="1:31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</row>
    <row r="587" spans="1:31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</row>
    <row r="588" spans="1:31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</row>
    <row r="589" spans="1:31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</row>
    <row r="590" spans="1:31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</row>
    <row r="591" spans="1:31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</row>
    <row r="592" spans="1:31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</row>
    <row r="593" spans="1:31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</row>
    <row r="594" spans="1:31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</row>
    <row r="595" spans="1:31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</row>
    <row r="596" spans="1:31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</row>
    <row r="597" spans="1:31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</row>
    <row r="598" spans="1:31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</row>
    <row r="599" spans="1:31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</row>
    <row r="600" spans="1:31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</row>
    <row r="601" spans="1:31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</row>
    <row r="602" spans="1:31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</row>
    <row r="603" spans="1:31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</row>
    <row r="604" spans="1:31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</row>
    <row r="605" spans="1:31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</row>
    <row r="606" spans="1:31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</row>
    <row r="607" spans="1:31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</row>
    <row r="608" spans="1:31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</row>
    <row r="609" spans="1:31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</row>
    <row r="610" spans="1:31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</row>
    <row r="611" spans="1:31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</row>
    <row r="612" spans="1:31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</row>
    <row r="613" spans="1:31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</row>
    <row r="614" spans="1:31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</row>
    <row r="615" spans="1:31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</row>
    <row r="616" spans="1:31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</row>
    <row r="617" spans="1:31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</row>
    <row r="618" spans="1:31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</row>
    <row r="619" spans="1:31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</row>
    <row r="620" spans="1:31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</row>
    <row r="621" spans="1:31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</row>
    <row r="622" spans="1:31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</row>
    <row r="623" spans="1:31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</row>
    <row r="624" spans="1:31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</row>
    <row r="625" spans="1:31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</row>
    <row r="626" spans="1:31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</row>
    <row r="627" spans="1:31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</row>
    <row r="628" spans="1:31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</row>
    <row r="629" spans="1:31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</row>
    <row r="630" spans="1:31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</row>
    <row r="631" spans="1:31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</row>
    <row r="632" spans="1:31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</row>
    <row r="633" spans="1:31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</row>
    <row r="634" spans="1:31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</row>
    <row r="635" spans="1:31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</row>
    <row r="636" spans="1:31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</row>
    <row r="637" spans="1:31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</row>
    <row r="638" spans="1:31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</row>
    <row r="639" spans="1:31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</row>
    <row r="640" spans="1:31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</row>
    <row r="641" spans="1:31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</row>
    <row r="642" spans="1:31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</row>
    <row r="643" spans="1:31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</row>
    <row r="644" spans="1:31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</row>
    <row r="645" spans="1:31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</row>
    <row r="646" spans="1:31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</row>
    <row r="647" spans="1:31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</row>
    <row r="648" spans="1:31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</row>
    <row r="649" spans="1:31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</row>
    <row r="650" spans="1:31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</row>
    <row r="651" spans="1:31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</row>
    <row r="652" spans="1:31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</row>
    <row r="653" spans="1:31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</row>
    <row r="654" spans="1:31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</row>
    <row r="655" spans="1:31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</row>
    <row r="656" spans="1:31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</row>
    <row r="657" spans="1:31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</row>
    <row r="658" spans="1:31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</row>
    <row r="659" spans="1:31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</row>
    <row r="660" spans="1:31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</row>
    <row r="661" spans="1:31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</row>
    <row r="662" spans="1:31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</row>
    <row r="663" spans="1:31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</row>
    <row r="664" spans="1:31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</row>
    <row r="665" spans="1:31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</row>
    <row r="666" spans="1:31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</row>
    <row r="667" spans="1:31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</row>
    <row r="668" spans="1:31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</row>
    <row r="669" spans="1:31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</row>
    <row r="670" spans="1:31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</row>
    <row r="671" spans="1:31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</row>
    <row r="672" spans="1:31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</row>
    <row r="673" spans="1:31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</row>
    <row r="674" spans="1:31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</row>
    <row r="675" spans="1:31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</row>
    <row r="676" spans="1:31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</row>
    <row r="677" spans="1:31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</row>
    <row r="678" spans="1:31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</row>
    <row r="679" spans="1:31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</row>
    <row r="680" spans="1:31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</row>
    <row r="681" spans="1:31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</row>
    <row r="682" spans="1:31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</row>
    <row r="683" spans="1:31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</row>
    <row r="684" spans="1:31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</row>
    <row r="685" spans="1:31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</row>
    <row r="686" spans="1:31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</row>
    <row r="687" spans="1:31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</row>
    <row r="688" spans="1:31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</row>
    <row r="689" spans="1:31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</row>
    <row r="690" spans="1:31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</row>
    <row r="691" spans="1:31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</row>
    <row r="692" spans="1:31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</row>
    <row r="693" spans="1:31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</row>
    <row r="694" spans="1:31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</row>
    <row r="695" spans="1:31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</row>
    <row r="696" spans="1:31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</row>
    <row r="697" spans="1:31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</row>
    <row r="698" spans="1:31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</row>
    <row r="699" spans="1:31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</row>
    <row r="700" spans="1:31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</row>
    <row r="701" spans="1:31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</row>
    <row r="702" spans="1:31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</row>
    <row r="703" spans="1:31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</row>
    <row r="704" spans="1:31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</row>
    <row r="705" spans="1:31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</row>
    <row r="706" spans="1:31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</row>
    <row r="707" spans="1:31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</row>
    <row r="708" spans="1:31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</row>
    <row r="709" spans="1:31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</row>
    <row r="710" spans="1:31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</row>
    <row r="711" spans="1:31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</row>
    <row r="712" spans="1:31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</row>
    <row r="713" spans="1:31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</row>
    <row r="714" spans="1:31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</row>
    <row r="715" spans="1:31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</row>
    <row r="716" spans="1:31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</row>
    <row r="717" spans="1:31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</row>
    <row r="718" spans="1:31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</row>
    <row r="719" spans="1:31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</row>
    <row r="720" spans="1:31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</row>
    <row r="721" spans="1:31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</row>
    <row r="722" spans="1:31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</row>
    <row r="723" spans="1:31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</row>
    <row r="724" spans="1:31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</row>
    <row r="725" spans="1:31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</row>
    <row r="726" spans="1:31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</row>
    <row r="727" spans="1:31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</row>
    <row r="728" spans="1:31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</row>
    <row r="729" spans="1:31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</row>
    <row r="730" spans="1:31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</row>
    <row r="731" spans="1:31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</row>
    <row r="732" spans="1:31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</row>
    <row r="733" spans="1:31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</row>
    <row r="734" spans="1:31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</row>
    <row r="735" spans="1:31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</row>
    <row r="736" spans="1:31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</row>
    <row r="737" spans="1:31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</row>
    <row r="738" spans="1:31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</row>
    <row r="739" spans="1:31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</row>
    <row r="740" spans="1:31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</row>
    <row r="741" spans="1:31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</row>
    <row r="742" spans="1:31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</row>
    <row r="743" spans="1:31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</row>
    <row r="744" spans="1:31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</row>
    <row r="745" spans="1:31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</row>
    <row r="746" spans="1:31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</row>
    <row r="747" spans="1:31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</row>
    <row r="748" spans="1:31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</row>
    <row r="749" spans="1:31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</row>
    <row r="750" spans="1:31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</row>
    <row r="751" spans="1:31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</row>
    <row r="752" spans="1:31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</row>
    <row r="753" spans="1:31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</row>
    <row r="754" spans="1:31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</row>
    <row r="755" spans="1:31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</row>
    <row r="756" spans="1:31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</row>
    <row r="757" spans="1:31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</row>
    <row r="758" spans="1:31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</row>
    <row r="759" spans="1:31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</row>
    <row r="760" spans="1:31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</row>
    <row r="761" spans="1:31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</row>
    <row r="762" spans="1:31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</row>
    <row r="763" spans="1:31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</row>
    <row r="764" spans="1:31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</row>
    <row r="765" spans="1:31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</row>
    <row r="766" spans="1:31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</row>
    <row r="767" spans="1:31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</row>
    <row r="768" spans="1:31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</row>
    <row r="769" spans="1:31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</row>
    <row r="770" spans="1:31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</row>
    <row r="771" spans="1:31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</row>
    <row r="772" spans="1:31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</row>
    <row r="773" spans="1:31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</row>
    <row r="774" spans="1:31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</row>
    <row r="775" spans="1:31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</row>
    <row r="776" spans="1:31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</row>
    <row r="777" spans="1:31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</row>
    <row r="778" spans="1:31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</row>
    <row r="779" spans="1:31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</row>
    <row r="780" spans="1:31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</row>
    <row r="781" spans="1:31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</row>
    <row r="782" spans="1:31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</row>
    <row r="783" spans="1:31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</row>
    <row r="784" spans="1:31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</row>
    <row r="785" spans="1:31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</row>
    <row r="786" spans="1:31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</row>
    <row r="787" spans="1:31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</row>
    <row r="788" spans="1:31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</row>
    <row r="789" spans="1:31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</row>
    <row r="790" spans="1:31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</row>
    <row r="791" spans="1:31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</row>
    <row r="792" spans="1:31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</row>
    <row r="793" spans="1:31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</row>
    <row r="794" spans="1:31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</row>
    <row r="795" spans="1:31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</row>
    <row r="796" spans="1:31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</row>
    <row r="797" spans="1:31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</row>
    <row r="798" spans="1:31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</row>
    <row r="799" spans="1:31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</row>
    <row r="800" spans="1:31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</row>
    <row r="801" spans="1:31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</row>
    <row r="802" spans="1:31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</row>
    <row r="803" spans="1:31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</row>
    <row r="804" spans="1:31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</row>
    <row r="805" spans="1:31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</row>
    <row r="806" spans="1:31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</row>
    <row r="807" spans="1:31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</row>
    <row r="808" spans="1:31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</row>
    <row r="809" spans="1:31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</row>
    <row r="810" spans="1:31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</row>
    <row r="811" spans="1:31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</row>
    <row r="812" spans="1:31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</row>
    <row r="813" spans="1:31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</row>
    <row r="814" spans="1:31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</row>
    <row r="815" spans="1:31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</row>
    <row r="816" spans="1:31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</row>
    <row r="817" spans="1:31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</row>
    <row r="818" spans="1:31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</row>
    <row r="819" spans="1:31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</row>
    <row r="820" spans="1:31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</row>
    <row r="821" spans="1:31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</row>
    <row r="822" spans="1:31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</row>
    <row r="823" spans="1:31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</row>
    <row r="824" spans="1:31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</row>
    <row r="825" spans="1:31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</row>
    <row r="826" spans="1:31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</row>
    <row r="827" spans="1:31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</row>
    <row r="828" spans="1:31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</row>
    <row r="829" spans="1:31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</row>
    <row r="830" spans="1:31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</row>
    <row r="831" spans="1:31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</row>
    <row r="832" spans="1:31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</row>
    <row r="833" spans="1:31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</row>
    <row r="834" spans="1:31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</row>
    <row r="835" spans="1:31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</row>
    <row r="836" spans="1:31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</row>
    <row r="837" spans="1:31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</row>
    <row r="838" spans="1:31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</row>
    <row r="839" spans="1:31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</row>
    <row r="840" spans="1:31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</row>
    <row r="841" spans="1:31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</row>
    <row r="842" spans="1:31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</row>
    <row r="843" spans="1:31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</row>
    <row r="844" spans="1:31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</row>
    <row r="845" spans="1:31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</row>
    <row r="846" spans="1:31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</row>
    <row r="847" spans="1:31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</row>
    <row r="848" spans="1:31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</row>
    <row r="849" spans="1:31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</row>
    <row r="850" spans="1:31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</row>
    <row r="851" spans="1:31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</row>
    <row r="852" spans="1:31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</row>
    <row r="853" spans="1:31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</row>
    <row r="854" spans="1:31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</row>
    <row r="855" spans="1:31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</row>
    <row r="856" spans="1:31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</row>
    <row r="857" spans="1:31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</row>
    <row r="858" spans="1:31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</row>
    <row r="859" spans="1:31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</row>
    <row r="860" spans="1:31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</row>
    <row r="861" spans="1:31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</row>
    <row r="862" spans="1:31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</row>
    <row r="863" spans="1:31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</row>
    <row r="864" spans="1:31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</row>
    <row r="865" spans="1:31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</row>
    <row r="866" spans="1:31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</row>
    <row r="867" spans="1:31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</row>
    <row r="868" spans="1:31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</row>
    <row r="869" spans="1:31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</row>
    <row r="870" spans="1:31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</row>
    <row r="871" spans="1:31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</row>
    <row r="872" spans="1:31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</row>
    <row r="873" spans="1:31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</row>
    <row r="874" spans="1:31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</row>
    <row r="875" spans="1:31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</row>
    <row r="876" spans="1:31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</row>
    <row r="877" spans="1:31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</row>
    <row r="878" spans="1:31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</row>
    <row r="879" spans="1:31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</row>
    <row r="880" spans="1:31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</row>
    <row r="881" spans="1:31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</row>
    <row r="882" spans="1:31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</row>
    <row r="883" spans="1:31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</row>
    <row r="884" spans="1:31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</row>
    <row r="885" spans="1:31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</row>
    <row r="886" spans="1:31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</row>
    <row r="887" spans="1:31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</row>
    <row r="888" spans="1:31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</row>
    <row r="889" spans="1:31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</row>
    <row r="890" spans="1:31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</row>
    <row r="891" spans="1:31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</row>
    <row r="892" spans="1:31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</row>
    <row r="893" spans="1:31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</row>
    <row r="894" spans="1:31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</row>
    <row r="895" spans="1:31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</row>
    <row r="896" spans="1:31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</row>
    <row r="897" spans="1:31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</row>
    <row r="898" spans="1:31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</row>
    <row r="899" spans="1:31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</row>
    <row r="900" spans="1:31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</row>
    <row r="901" spans="1:31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</row>
    <row r="902" spans="1:31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</row>
    <row r="903" spans="1:31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</row>
    <row r="904" spans="1:31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</row>
    <row r="905" spans="1:31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</row>
    <row r="906" spans="1:31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</row>
    <row r="907" spans="1:31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</row>
    <row r="908" spans="1:31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</row>
    <row r="909" spans="1:31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</row>
    <row r="910" spans="1:31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</row>
    <row r="911" spans="1:31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</row>
    <row r="912" spans="1:31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</row>
    <row r="913" spans="1:31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</row>
    <row r="914" spans="1:31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</row>
    <row r="915" spans="1:31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</row>
    <row r="916" spans="1:31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</row>
    <row r="917" spans="1:31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</row>
    <row r="918" spans="1:31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</row>
    <row r="919" spans="1:31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</row>
    <row r="920" spans="1:31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</row>
    <row r="921" spans="1:31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</row>
    <row r="922" spans="1:31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</row>
    <row r="923" spans="1:31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</row>
    <row r="924" spans="1:31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</row>
    <row r="925" spans="1:31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</row>
    <row r="926" spans="1:31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</row>
    <row r="927" spans="1:31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</row>
    <row r="928" spans="1:31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</row>
    <row r="929" spans="1:31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</row>
    <row r="930" spans="1:31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</row>
    <row r="931" spans="1:31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</row>
    <row r="932" spans="1:31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</row>
    <row r="933" spans="1:31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</row>
    <row r="934" spans="1:31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</row>
    <row r="935" spans="1:31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</row>
    <row r="936" spans="1:31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</row>
    <row r="937" spans="1:31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</row>
    <row r="938" spans="1:31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</row>
    <row r="939" spans="1:31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</row>
    <row r="940" spans="1:31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</row>
    <row r="941" spans="1:31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</row>
    <row r="942" spans="1:31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</row>
    <row r="943" spans="1:31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</row>
    <row r="944" spans="1:31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</row>
    <row r="945" spans="1:31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</row>
    <row r="946" spans="1:31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</row>
    <row r="947" spans="1:31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</row>
    <row r="948" spans="1:31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</row>
    <row r="949" spans="1:31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</row>
    <row r="950" spans="1:31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</row>
    <row r="951" spans="1:31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</row>
    <row r="952" spans="1:31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</row>
    <row r="953" spans="1:31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</row>
    <row r="954" spans="1:31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</row>
    <row r="955" spans="1:31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</row>
    <row r="956" spans="1:31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</row>
    <row r="957" spans="1:31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</row>
    <row r="958" spans="1:31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</row>
    <row r="959" spans="1:31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</row>
    <row r="960" spans="1:31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</row>
    <row r="961" spans="1:31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</row>
    <row r="962" spans="1:31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</row>
    <row r="963" spans="1:31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</row>
    <row r="964" spans="1:31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</row>
    <row r="965" spans="1:31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</row>
    <row r="966" spans="1:31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</row>
    <row r="967" spans="1:31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</row>
    <row r="968" spans="1:31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</row>
    <row r="969" spans="1:31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</row>
    <row r="970" spans="1:31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</row>
    <row r="971" spans="1:31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</row>
    <row r="972" spans="1:31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</row>
    <row r="973" spans="1:31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</row>
    <row r="974" spans="1:31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</row>
    <row r="975" spans="1:31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</row>
    <row r="976" spans="1:31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</row>
    <row r="977" spans="1:31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</row>
    <row r="978" spans="1:31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</row>
    <row r="979" spans="1:31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</row>
    <row r="980" spans="1:31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</row>
    <row r="981" spans="1:31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</row>
    <row r="982" spans="1:31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</row>
    <row r="983" spans="1:31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</row>
    <row r="984" spans="1:31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</row>
    <row r="985" spans="1:31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</row>
    <row r="986" spans="1:31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</row>
    <row r="987" spans="1:31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</row>
    <row r="988" spans="1:31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</row>
    <row r="989" spans="1:31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</row>
    <row r="990" spans="1:31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</row>
    <row r="991" spans="1:31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</row>
    <row r="992" spans="1:31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</row>
    <row r="993" spans="1:31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</row>
    <row r="994" spans="1:31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</row>
    <row r="995" spans="1:31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</row>
    <row r="996" spans="1:31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</row>
    <row r="997" spans="1:31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</row>
    <row r="998" spans="1:31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</row>
    <row r="999" spans="1:31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</row>
    <row r="1000" spans="1:31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</row>
  </sheetData>
  <phoneticPr fontId="18"/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E1000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2.625" defaultRowHeight="15" customHeight="1"/>
  <cols>
    <col min="1" max="1" width="3.125" customWidth="1"/>
    <col min="2" max="2" width="11" customWidth="1"/>
    <col min="3" max="14" width="7.375" customWidth="1"/>
    <col min="15" max="16" width="7.75" customWidth="1"/>
    <col min="17" max="17" width="8.75" customWidth="1"/>
    <col min="18" max="18" width="9" customWidth="1"/>
    <col min="19" max="19" width="8.5" customWidth="1"/>
    <col min="20" max="30" width="6.875" customWidth="1"/>
    <col min="31" max="31" width="7" customWidth="1"/>
  </cols>
  <sheetData>
    <row r="1" spans="1:31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 t="s">
        <v>184</v>
      </c>
      <c r="T1" s="22">
        <f>COUNT(C5:N56)</f>
        <v>571</v>
      </c>
      <c r="U1" s="22"/>
      <c r="V1" s="22" t="s">
        <v>243</v>
      </c>
      <c r="W1" s="22">
        <f>COUNT(C5:N56)-W2</f>
        <v>545</v>
      </c>
      <c r="X1" s="22"/>
      <c r="Y1" s="22"/>
      <c r="Z1" s="22"/>
      <c r="AA1" s="22"/>
      <c r="AB1" s="22"/>
      <c r="AC1" s="22"/>
      <c r="AD1" s="22"/>
      <c r="AE1" s="22"/>
    </row>
    <row r="2" spans="1:31" ht="19.5" customHeight="1">
      <c r="A2" s="194"/>
      <c r="B2" s="22"/>
      <c r="C2" s="195" t="s">
        <v>246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 t="s">
        <v>213</v>
      </c>
      <c r="T2" s="22">
        <f>COUNTBLANK(C5:N56)-12*2</f>
        <v>29</v>
      </c>
      <c r="U2" s="22"/>
      <c r="V2" s="30" t="s">
        <v>245</v>
      </c>
      <c r="W2" s="22">
        <f>COUNT(S5:AD56)</f>
        <v>26</v>
      </c>
      <c r="X2" s="22"/>
      <c r="Y2" s="22"/>
      <c r="Z2" s="22"/>
      <c r="AA2" s="22"/>
      <c r="AB2" s="22"/>
      <c r="AC2" s="22"/>
      <c r="AD2" s="22"/>
      <c r="AE2" s="22"/>
    </row>
    <row r="3" spans="1:31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>
        <f t="shared" ref="S3:AD3" si="0">COUNT(S5:S56)</f>
        <v>1</v>
      </c>
      <c r="T3" s="22">
        <f t="shared" si="0"/>
        <v>0</v>
      </c>
      <c r="U3" s="22">
        <f t="shared" si="0"/>
        <v>2</v>
      </c>
      <c r="V3" s="22">
        <f t="shared" si="0"/>
        <v>2</v>
      </c>
      <c r="W3" s="22">
        <f t="shared" si="0"/>
        <v>4</v>
      </c>
      <c r="X3" s="22">
        <f t="shared" si="0"/>
        <v>3</v>
      </c>
      <c r="Y3" s="22">
        <f t="shared" si="0"/>
        <v>3</v>
      </c>
      <c r="Z3" s="22">
        <f t="shared" si="0"/>
        <v>2</v>
      </c>
      <c r="AA3" s="22">
        <f t="shared" si="0"/>
        <v>3</v>
      </c>
      <c r="AB3" s="22">
        <f t="shared" si="0"/>
        <v>3</v>
      </c>
      <c r="AC3" s="22">
        <f t="shared" si="0"/>
        <v>2</v>
      </c>
      <c r="AD3" s="22">
        <f t="shared" si="0"/>
        <v>1</v>
      </c>
      <c r="AE3" s="22"/>
    </row>
    <row r="4" spans="1:31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198" t="s">
        <v>187</v>
      </c>
      <c r="T4" s="199" t="s">
        <v>188</v>
      </c>
      <c r="U4" s="199" t="s">
        <v>189</v>
      </c>
      <c r="V4" s="199" t="s">
        <v>190</v>
      </c>
      <c r="W4" s="199" t="s">
        <v>191</v>
      </c>
      <c r="X4" s="199" t="s">
        <v>192</v>
      </c>
      <c r="Y4" s="199" t="s">
        <v>193</v>
      </c>
      <c r="Z4" s="199" t="s">
        <v>194</v>
      </c>
      <c r="AA4" s="199" t="s">
        <v>195</v>
      </c>
      <c r="AB4" s="199" t="s">
        <v>196</v>
      </c>
      <c r="AC4" s="199" t="s">
        <v>197</v>
      </c>
      <c r="AD4" s="200" t="s">
        <v>198</v>
      </c>
      <c r="AE4" s="22"/>
    </row>
    <row r="5" spans="1:31" ht="19.5" customHeight="1">
      <c r="A5" s="81">
        <v>1</v>
      </c>
      <c r="B5" s="82" t="s">
        <v>2</v>
      </c>
      <c r="C5" s="91">
        <v>-1.7940137819815463</v>
      </c>
      <c r="D5" s="92">
        <v>-2.0906407911350193</v>
      </c>
      <c r="E5" s="92">
        <v>-2.2336841720988052</v>
      </c>
      <c r="F5" s="92">
        <v>-1.3097475055475967</v>
      </c>
      <c r="G5" s="92">
        <v>2.5533765063859177</v>
      </c>
      <c r="H5" s="92">
        <v>0.69257211361176529</v>
      </c>
      <c r="I5" s="92">
        <v>-0.34260731694362639</v>
      </c>
      <c r="J5" s="92">
        <v>1.7579917200209989</v>
      </c>
      <c r="K5" s="92">
        <v>1.0273842398950102</v>
      </c>
      <c r="L5" s="92">
        <v>0.79485676212025413</v>
      </c>
      <c r="M5" s="92">
        <v>-2.1045950923496402</v>
      </c>
      <c r="N5" s="93">
        <v>-5.6306680125236674</v>
      </c>
      <c r="O5" s="209">
        <f t="shared" ref="O5:O16" si="1">MAX(C5:N5)</f>
        <v>2.5533765063859177</v>
      </c>
      <c r="P5" s="210">
        <f t="shared" ref="P5:P16" si="2">MIN(C5:N5)</f>
        <v>-5.6306680125236674</v>
      </c>
      <c r="Q5" s="211">
        <f t="shared" ref="Q5:Q16" si="3">AVERAGE(C5:N5)</f>
        <v>-0.72331461087882953</v>
      </c>
      <c r="R5" s="22"/>
      <c r="S5" s="212" t="str">
        <f>IF(ABS(C5)&lt;9,"",IF(AND(EC!C5&lt;3,ABS(C5)&lt;13),"",IF(AND(EC!C5&lt;0.5,ABS(C5)&lt;20),"",C5)))</f>
        <v/>
      </c>
      <c r="T5" s="213" t="str">
        <f>IF(ABS(D5)&lt;9,"",IF(AND(EC!D5&lt;3,ABS(D5)&lt;13),"",IF(AND(EC!D5&lt;0.5,ABS(D5)&lt;20),"",D5)))</f>
        <v/>
      </c>
      <c r="U5" s="213" t="str">
        <f>IF(ABS(E5)&lt;9,"",IF(AND(EC!E5&lt;3,ABS(E5)&lt;13),"",IF(AND(EC!E5&lt;0.5,ABS(E5)&lt;20),"",E5)))</f>
        <v/>
      </c>
      <c r="V5" s="213" t="str">
        <f>IF(ABS(F5)&lt;9,"",IF(AND(EC!F5&lt;3,ABS(F5)&lt;13),"",IF(AND(EC!F5&lt;0.5,ABS(F5)&lt;20),"",F5)))</f>
        <v/>
      </c>
      <c r="W5" s="213" t="str">
        <f>IF(ABS(G5)&lt;9,"",IF(AND(EC!G5&lt;3,ABS(G5)&lt;13),"",IF(AND(EC!G5&lt;0.5,ABS(G5)&lt;20),"",G5)))</f>
        <v/>
      </c>
      <c r="X5" s="213" t="str">
        <f>IF(ABS(H5)&lt;9,"",IF(AND(EC!H5&lt;3,ABS(H5)&lt;13),"",IF(AND(EC!H5&lt;0.5,ABS(H5)&lt;20),"",H5)))</f>
        <v/>
      </c>
      <c r="Y5" s="213" t="str">
        <f>IF(ABS(I5)&lt;9,"",IF(AND(EC!I5&lt;3,ABS(I5)&lt;13),"",IF(AND(EC!I5&lt;0.5,ABS(I5)&lt;20),"",I5)))</f>
        <v/>
      </c>
      <c r="Z5" s="213" t="str">
        <f>IF(ABS(J5)&lt;9,"",IF(AND(EC!J5&lt;3,ABS(J5)&lt;13),"",IF(AND(EC!J5&lt;0.5,ABS(J5)&lt;20),"",J5)))</f>
        <v/>
      </c>
      <c r="AA5" s="213" t="str">
        <f>IF(ABS(K5)&lt;9,"",IF(AND(EC!K5&lt;3,ABS(K5)&lt;13),"",IF(AND(EC!K5&lt;0.5,ABS(K5)&lt;20),"",K5)))</f>
        <v/>
      </c>
      <c r="AB5" s="213" t="str">
        <f>IF(ABS(L5)&lt;9,"",IF(AND(EC!L5&lt;3,ABS(L5)&lt;13),"",IF(AND(EC!L5&lt;0.5,ABS(L5)&lt;20),"",L5)))</f>
        <v/>
      </c>
      <c r="AC5" s="213" t="str">
        <f>IF(ABS(M5)&lt;9,"",IF(AND(EC!M5&lt;3,ABS(M5)&lt;13),"",IF(AND(EC!M5&lt;0.5,ABS(M5)&lt;20),"",M5)))</f>
        <v/>
      </c>
      <c r="AD5" s="214" t="str">
        <f>IF(ABS(N5)&lt;9,"",IF(AND(EC!N5&lt;3,ABS(N5)&lt;13),"",IF(AND(EC!N5&lt;0.5,ABS(N5)&lt;20),"",N5)))</f>
        <v/>
      </c>
      <c r="AE5" s="22">
        <f t="shared" ref="AE5:AE16" si="4">COUNT(S5:AD5)</f>
        <v>0</v>
      </c>
    </row>
    <row r="6" spans="1:31" ht="19.5" customHeight="1">
      <c r="A6" s="95">
        <v>2</v>
      </c>
      <c r="B6" s="82" t="s">
        <v>4</v>
      </c>
      <c r="C6" s="91">
        <v>-3.9642227983969338</v>
      </c>
      <c r="D6" s="92">
        <v>7.1027810566934582</v>
      </c>
      <c r="E6" s="92">
        <v>-3.6043276096790624</v>
      </c>
      <c r="F6" s="92">
        <v>0.77854511628819678</v>
      </c>
      <c r="G6" s="92">
        <v>6.8756178101485528</v>
      </c>
      <c r="H6" s="92">
        <v>0.8124969256120318</v>
      </c>
      <c r="I6" s="92">
        <v>3.332703063493307</v>
      </c>
      <c r="J6" s="92">
        <v>-0.96469812879184635</v>
      </c>
      <c r="K6" s="92">
        <v>3.05882303533512</v>
      </c>
      <c r="L6" s="92">
        <v>1.8846688095701414</v>
      </c>
      <c r="M6" s="92">
        <v>2.9519506548316841</v>
      </c>
      <c r="N6" s="93">
        <v>10.266212569355712</v>
      </c>
      <c r="O6" s="215">
        <f t="shared" si="1"/>
        <v>10.266212569355712</v>
      </c>
      <c r="P6" s="216">
        <f t="shared" si="2"/>
        <v>-3.9642227983969338</v>
      </c>
      <c r="Q6" s="217">
        <f t="shared" si="3"/>
        <v>2.3775458753716969</v>
      </c>
      <c r="R6" s="22"/>
      <c r="S6" s="212" t="str">
        <f>IF(ABS(C6)&lt;9,"",IF(AND(EC!C6&lt;3,ABS(C6)&lt;13),"",IF(AND(EC!C6&lt;0.5,ABS(C6)&lt;20),"",C6)))</f>
        <v/>
      </c>
      <c r="T6" s="213" t="str">
        <f>IF(ABS(D6)&lt;9,"",IF(AND(EC!D6&lt;3,ABS(D6)&lt;13),"",IF(AND(EC!D6&lt;0.5,ABS(D6)&lt;20),"",D6)))</f>
        <v/>
      </c>
      <c r="U6" s="213" t="str">
        <f>IF(ABS(E6)&lt;9,"",IF(AND(EC!E6&lt;3,ABS(E6)&lt;13),"",IF(AND(EC!E6&lt;0.5,ABS(E6)&lt;20),"",E6)))</f>
        <v/>
      </c>
      <c r="V6" s="213" t="str">
        <f>IF(ABS(F6)&lt;9,"",IF(AND(EC!F6&lt;3,ABS(F6)&lt;13),"",IF(AND(EC!F6&lt;0.5,ABS(F6)&lt;20),"",F6)))</f>
        <v/>
      </c>
      <c r="W6" s="213" t="str">
        <f>IF(ABS(G6)&lt;9,"",IF(AND(EC!G6&lt;3,ABS(G6)&lt;13),"",IF(AND(EC!G6&lt;0.5,ABS(G6)&lt;20),"",G6)))</f>
        <v/>
      </c>
      <c r="X6" s="213" t="str">
        <f>IF(ABS(H6)&lt;9,"",IF(AND(EC!H6&lt;3,ABS(H6)&lt;13),"",IF(AND(EC!H6&lt;0.5,ABS(H6)&lt;20),"",H6)))</f>
        <v/>
      </c>
      <c r="Y6" s="213" t="str">
        <f>IF(ABS(I6)&lt;9,"",IF(AND(EC!I6&lt;3,ABS(I6)&lt;13),"",IF(AND(EC!I6&lt;0.5,ABS(I6)&lt;20),"",I6)))</f>
        <v/>
      </c>
      <c r="Z6" s="213" t="str">
        <f>IF(ABS(J6)&lt;9,"",IF(AND(EC!J6&lt;3,ABS(J6)&lt;13),"",IF(AND(EC!J6&lt;0.5,ABS(J6)&lt;20),"",J6)))</f>
        <v/>
      </c>
      <c r="AA6" s="213" t="str">
        <f>IF(ABS(K6)&lt;9,"",IF(AND(EC!K6&lt;3,ABS(K6)&lt;13),"",IF(AND(EC!K6&lt;0.5,ABS(K6)&lt;20),"",K6)))</f>
        <v/>
      </c>
      <c r="AB6" s="213" t="str">
        <f>IF(ABS(L6)&lt;9,"",IF(AND(EC!L6&lt;3,ABS(L6)&lt;13),"",IF(AND(EC!L6&lt;0.5,ABS(L6)&lt;20),"",L6)))</f>
        <v/>
      </c>
      <c r="AC6" s="213" t="str">
        <f>IF(ABS(M6)&lt;9,"",IF(AND(EC!M6&lt;3,ABS(M6)&lt;13),"",IF(AND(EC!M6&lt;0.5,ABS(M6)&lt;20),"",M6)))</f>
        <v/>
      </c>
      <c r="AD6" s="214">
        <f>IF(ABS(N6)&lt;9,"",IF(AND(EC!N6&lt;3,ABS(N6)&lt;13),"",IF(AND(EC!N6&lt;0.5,ABS(N6)&lt;20),"",N6)))</f>
        <v>10.266212569355712</v>
      </c>
      <c r="AE6" s="22">
        <f t="shared" si="4"/>
        <v>1</v>
      </c>
    </row>
    <row r="7" spans="1:31" ht="19.5" customHeight="1">
      <c r="A7" s="95">
        <v>3</v>
      </c>
      <c r="B7" s="82" t="s">
        <v>6</v>
      </c>
      <c r="C7" s="91">
        <v>-0.1674713443660705</v>
      </c>
      <c r="D7" s="92">
        <v>-3.6089382585307783</v>
      </c>
      <c r="E7" s="92">
        <v>-2.0763240000945742</v>
      </c>
      <c r="F7" s="92">
        <v>-2.395354999087429</v>
      </c>
      <c r="G7" s="92">
        <v>-5.1672798946876908</v>
      </c>
      <c r="H7" s="92">
        <v>-4.2423944384885264</v>
      </c>
      <c r="I7" s="92">
        <v>-4.3145180541486017</v>
      </c>
      <c r="J7" s="92">
        <v>-1.7407880755503879</v>
      </c>
      <c r="K7" s="92">
        <v>-1.1866767685332886</v>
      </c>
      <c r="L7" s="92">
        <v>-1.6070017377362589</v>
      </c>
      <c r="M7" s="92">
        <v>-1.8559283372900808</v>
      </c>
      <c r="N7" s="93">
        <v>-4.0391918970850966</v>
      </c>
      <c r="O7" s="215">
        <f t="shared" si="1"/>
        <v>-0.1674713443660705</v>
      </c>
      <c r="P7" s="216">
        <f t="shared" si="2"/>
        <v>-5.1672798946876908</v>
      </c>
      <c r="Q7" s="217">
        <f t="shared" si="3"/>
        <v>-2.7001556504665651</v>
      </c>
      <c r="R7" s="22"/>
      <c r="S7" s="212" t="str">
        <f>IF(ABS(C7)&lt;9,"",IF(AND(EC!C7&lt;3,ABS(C7)&lt;13),"",IF(AND(EC!C7&lt;0.5,ABS(C7)&lt;20),"",C7)))</f>
        <v/>
      </c>
      <c r="T7" s="213" t="str">
        <f>IF(ABS(D7)&lt;9,"",IF(AND(EC!D7&lt;3,ABS(D7)&lt;13),"",IF(AND(EC!D7&lt;0.5,ABS(D7)&lt;20),"",D7)))</f>
        <v/>
      </c>
      <c r="U7" s="213" t="str">
        <f>IF(ABS(E7)&lt;9,"",IF(AND(EC!E7&lt;3,ABS(E7)&lt;13),"",IF(AND(EC!E7&lt;0.5,ABS(E7)&lt;20),"",E7)))</f>
        <v/>
      </c>
      <c r="V7" s="213" t="str">
        <f>IF(ABS(F7)&lt;9,"",IF(AND(EC!F7&lt;3,ABS(F7)&lt;13),"",IF(AND(EC!F7&lt;0.5,ABS(F7)&lt;20),"",F7)))</f>
        <v/>
      </c>
      <c r="W7" s="213" t="str">
        <f>IF(ABS(G7)&lt;9,"",IF(AND(EC!G7&lt;3,ABS(G7)&lt;13),"",IF(AND(EC!G7&lt;0.5,ABS(G7)&lt;20),"",G7)))</f>
        <v/>
      </c>
      <c r="X7" s="213" t="str">
        <f>IF(ABS(H7)&lt;9,"",IF(AND(EC!H7&lt;3,ABS(H7)&lt;13),"",IF(AND(EC!H7&lt;0.5,ABS(H7)&lt;20),"",H7)))</f>
        <v/>
      </c>
      <c r="Y7" s="213" t="str">
        <f>IF(ABS(I7)&lt;9,"",IF(AND(EC!I7&lt;3,ABS(I7)&lt;13),"",IF(AND(EC!I7&lt;0.5,ABS(I7)&lt;20),"",I7)))</f>
        <v/>
      </c>
      <c r="Z7" s="213" t="str">
        <f>IF(ABS(J7)&lt;9,"",IF(AND(EC!J7&lt;3,ABS(J7)&lt;13),"",IF(AND(EC!J7&lt;0.5,ABS(J7)&lt;20),"",J7)))</f>
        <v/>
      </c>
      <c r="AA7" s="213" t="str">
        <f>IF(ABS(K7)&lt;9,"",IF(AND(EC!K7&lt;3,ABS(K7)&lt;13),"",IF(AND(EC!K7&lt;0.5,ABS(K7)&lt;20),"",K7)))</f>
        <v/>
      </c>
      <c r="AB7" s="213" t="str">
        <f>IF(ABS(L7)&lt;9,"",IF(AND(EC!L7&lt;3,ABS(L7)&lt;13),"",IF(AND(EC!L7&lt;0.5,ABS(L7)&lt;20),"",L7)))</f>
        <v/>
      </c>
      <c r="AC7" s="213" t="str">
        <f>IF(ABS(M7)&lt;9,"",IF(AND(EC!M7&lt;3,ABS(M7)&lt;13),"",IF(AND(EC!M7&lt;0.5,ABS(M7)&lt;20),"",M7)))</f>
        <v/>
      </c>
      <c r="AD7" s="214" t="str">
        <f>IF(ABS(N7)&lt;9,"",IF(AND(EC!N7&lt;3,ABS(N7)&lt;13),"",IF(AND(EC!N7&lt;0.5,ABS(N7)&lt;20),"",N7)))</f>
        <v/>
      </c>
      <c r="AE7" s="22">
        <f t="shared" si="4"/>
        <v>0</v>
      </c>
    </row>
    <row r="8" spans="1:31" ht="19.5" customHeight="1">
      <c r="A8" s="95">
        <v>4</v>
      </c>
      <c r="B8" s="82" t="s">
        <v>8</v>
      </c>
      <c r="C8" s="91">
        <v>2.9630078134828954</v>
      </c>
      <c r="D8" s="92">
        <v>5.5067311958585536</v>
      </c>
      <c r="E8" s="92">
        <v>1.2032206570514965</v>
      </c>
      <c r="F8" s="92">
        <v>0.42506734463435497</v>
      </c>
      <c r="G8" s="92">
        <v>6.9736656535516586</v>
      </c>
      <c r="H8" s="92">
        <v>1.05807195837997</v>
      </c>
      <c r="I8" s="92">
        <v>3.292624770340034</v>
      </c>
      <c r="J8" s="92">
        <v>4.8340668754536056</v>
      </c>
      <c r="K8" s="92">
        <v>3.1209668682456488</v>
      </c>
      <c r="L8" s="92">
        <v>1.5340719026284124</v>
      </c>
      <c r="M8" s="92">
        <v>0.10117842284524192</v>
      </c>
      <c r="N8" s="93">
        <v>-1.8177205723623222</v>
      </c>
      <c r="O8" s="215">
        <f t="shared" si="1"/>
        <v>6.9736656535516586</v>
      </c>
      <c r="P8" s="216">
        <f t="shared" si="2"/>
        <v>-1.8177205723623222</v>
      </c>
      <c r="Q8" s="217">
        <f t="shared" si="3"/>
        <v>2.432912740842462</v>
      </c>
      <c r="R8" s="22"/>
      <c r="S8" s="212" t="str">
        <f>IF(ABS(C8)&lt;9,"",IF(AND(EC!C8&lt;3,ABS(C8)&lt;13),"",IF(AND(EC!C8&lt;0.5,ABS(C8)&lt;20),"",C8)))</f>
        <v/>
      </c>
      <c r="T8" s="213" t="str">
        <f>IF(ABS(D8)&lt;9,"",IF(AND(EC!D8&lt;3,ABS(D8)&lt;13),"",IF(AND(EC!D8&lt;0.5,ABS(D8)&lt;20),"",D8)))</f>
        <v/>
      </c>
      <c r="U8" s="213" t="str">
        <f>IF(ABS(E8)&lt;9,"",IF(AND(EC!E8&lt;3,ABS(E8)&lt;13),"",IF(AND(EC!E8&lt;0.5,ABS(E8)&lt;20),"",E8)))</f>
        <v/>
      </c>
      <c r="V8" s="213" t="str">
        <f>IF(ABS(F8)&lt;9,"",IF(AND(EC!F8&lt;3,ABS(F8)&lt;13),"",IF(AND(EC!F8&lt;0.5,ABS(F8)&lt;20),"",F8)))</f>
        <v/>
      </c>
      <c r="W8" s="213" t="str">
        <f>IF(ABS(G8)&lt;9,"",IF(AND(EC!G8&lt;3,ABS(G8)&lt;13),"",IF(AND(EC!G8&lt;0.5,ABS(G8)&lt;20),"",G8)))</f>
        <v/>
      </c>
      <c r="X8" s="213" t="str">
        <f>IF(ABS(H8)&lt;9,"",IF(AND(EC!H8&lt;3,ABS(H8)&lt;13),"",IF(AND(EC!H8&lt;0.5,ABS(H8)&lt;20),"",H8)))</f>
        <v/>
      </c>
      <c r="Y8" s="213" t="str">
        <f>IF(ABS(I8)&lt;9,"",IF(AND(EC!I8&lt;3,ABS(I8)&lt;13),"",IF(AND(EC!I8&lt;0.5,ABS(I8)&lt;20),"",I8)))</f>
        <v/>
      </c>
      <c r="Z8" s="213" t="str">
        <f>IF(ABS(J8)&lt;9,"",IF(AND(EC!J8&lt;3,ABS(J8)&lt;13),"",IF(AND(EC!J8&lt;0.5,ABS(J8)&lt;20),"",J8)))</f>
        <v/>
      </c>
      <c r="AA8" s="213" t="str">
        <f>IF(ABS(K8)&lt;9,"",IF(AND(EC!K8&lt;3,ABS(K8)&lt;13),"",IF(AND(EC!K8&lt;0.5,ABS(K8)&lt;20),"",K8)))</f>
        <v/>
      </c>
      <c r="AB8" s="213" t="str">
        <f>IF(ABS(L8)&lt;9,"",IF(AND(EC!L8&lt;3,ABS(L8)&lt;13),"",IF(AND(EC!L8&lt;0.5,ABS(L8)&lt;20),"",L8)))</f>
        <v/>
      </c>
      <c r="AC8" s="213" t="str">
        <f>IF(ABS(M8)&lt;9,"",IF(AND(EC!M8&lt;3,ABS(M8)&lt;13),"",IF(AND(EC!M8&lt;0.5,ABS(M8)&lt;20),"",M8)))</f>
        <v/>
      </c>
      <c r="AD8" s="214" t="str">
        <f>IF(ABS(N8)&lt;9,"",IF(AND(EC!N8&lt;3,ABS(N8)&lt;13),"",IF(AND(EC!N8&lt;0.5,ABS(N8)&lt;20),"",N8)))</f>
        <v/>
      </c>
      <c r="AE8" s="22">
        <f t="shared" si="4"/>
        <v>0</v>
      </c>
    </row>
    <row r="9" spans="1:31" ht="19.5" customHeight="1">
      <c r="A9" s="95">
        <v>5</v>
      </c>
      <c r="B9" s="82" t="s">
        <v>10</v>
      </c>
      <c r="C9" s="91"/>
      <c r="D9" s="92"/>
      <c r="E9" s="92">
        <v>-1.100324227713797</v>
      </c>
      <c r="F9" s="92"/>
      <c r="G9" s="92">
        <v>-1.1102509554242925</v>
      </c>
      <c r="H9" s="92"/>
      <c r="I9" s="92"/>
      <c r="J9" s="92">
        <v>0.22648892952939995</v>
      </c>
      <c r="K9" s="92"/>
      <c r="L9" s="92"/>
      <c r="M9" s="92">
        <v>2.1401116600950343</v>
      </c>
      <c r="N9" s="93"/>
      <c r="O9" s="215">
        <f t="shared" si="1"/>
        <v>2.1401116600950343</v>
      </c>
      <c r="P9" s="216">
        <f t="shared" si="2"/>
        <v>-1.1102509554242925</v>
      </c>
      <c r="Q9" s="217">
        <f t="shared" si="3"/>
        <v>3.9006351621586166E-2</v>
      </c>
      <c r="R9" s="22"/>
      <c r="S9" s="212" t="str">
        <f>IF(ABS(C9)&lt;9,"",IF(AND(EC!C9&lt;3,ABS(C9)&lt;13),"",IF(AND(EC!C9&lt;0.5,ABS(C9)&lt;20),"",C9)))</f>
        <v/>
      </c>
      <c r="T9" s="213" t="str">
        <f>IF(ABS(D9)&lt;9,"",IF(AND(EC!D9&lt;3,ABS(D9)&lt;13),"",IF(AND(EC!D9&lt;0.5,ABS(D9)&lt;20),"",D9)))</f>
        <v/>
      </c>
      <c r="U9" s="213" t="str">
        <f>IF(ABS(E9)&lt;9,"",IF(AND(EC!E9&lt;3,ABS(E9)&lt;13),"",IF(AND(EC!E9&lt;0.5,ABS(E9)&lt;20),"",E9)))</f>
        <v/>
      </c>
      <c r="V9" s="213" t="str">
        <f>IF(ABS(F9)&lt;9,"",IF(AND(EC!F9&lt;3,ABS(F9)&lt;13),"",IF(AND(EC!F9&lt;0.5,ABS(F9)&lt;20),"",F9)))</f>
        <v/>
      </c>
      <c r="W9" s="213" t="str">
        <f>IF(ABS(G9)&lt;9,"",IF(AND(EC!G9&lt;3,ABS(G9)&lt;13),"",IF(AND(EC!G9&lt;0.5,ABS(G9)&lt;20),"",G9)))</f>
        <v/>
      </c>
      <c r="X9" s="213" t="str">
        <f>IF(ABS(H9)&lt;9,"",IF(AND(EC!H9&lt;3,ABS(H9)&lt;13),"",IF(AND(EC!H9&lt;0.5,ABS(H9)&lt;20),"",H9)))</f>
        <v/>
      </c>
      <c r="Y9" s="213" t="str">
        <f>IF(ABS(I9)&lt;9,"",IF(AND(EC!I9&lt;3,ABS(I9)&lt;13),"",IF(AND(EC!I9&lt;0.5,ABS(I9)&lt;20),"",I9)))</f>
        <v/>
      </c>
      <c r="Z9" s="213" t="str">
        <f>IF(ABS(J9)&lt;9,"",IF(AND(EC!J9&lt;3,ABS(J9)&lt;13),"",IF(AND(EC!J9&lt;0.5,ABS(J9)&lt;20),"",J9)))</f>
        <v/>
      </c>
      <c r="AA9" s="213" t="str">
        <f>IF(ABS(K9)&lt;9,"",IF(AND(EC!K9&lt;3,ABS(K9)&lt;13),"",IF(AND(EC!K9&lt;0.5,ABS(K9)&lt;20),"",K9)))</f>
        <v/>
      </c>
      <c r="AB9" s="213" t="str">
        <f>IF(ABS(L9)&lt;9,"",IF(AND(EC!L9&lt;3,ABS(L9)&lt;13),"",IF(AND(EC!L9&lt;0.5,ABS(L9)&lt;20),"",L9)))</f>
        <v/>
      </c>
      <c r="AC9" s="213" t="str">
        <f>IF(ABS(M9)&lt;9,"",IF(AND(EC!M9&lt;3,ABS(M9)&lt;13),"",IF(AND(EC!M9&lt;0.5,ABS(M9)&lt;20),"",M9)))</f>
        <v/>
      </c>
      <c r="AD9" s="214" t="str">
        <f>IF(ABS(N9)&lt;9,"",IF(AND(EC!N9&lt;3,ABS(N9)&lt;13),"",IF(AND(EC!N9&lt;0.5,ABS(N9)&lt;20),"",N9)))</f>
        <v/>
      </c>
      <c r="AE9" s="22">
        <f t="shared" si="4"/>
        <v>0</v>
      </c>
    </row>
    <row r="10" spans="1:31" ht="19.5" customHeight="1">
      <c r="A10" s="95">
        <v>6</v>
      </c>
      <c r="B10" s="82" t="s">
        <v>12</v>
      </c>
      <c r="C10" s="106">
        <v>13.226831061374753</v>
      </c>
      <c r="D10" s="92"/>
      <c r="E10" s="135"/>
      <c r="F10" s="92"/>
      <c r="G10" s="135"/>
      <c r="H10" s="92"/>
      <c r="I10" s="135"/>
      <c r="J10" s="92"/>
      <c r="K10" s="92"/>
      <c r="L10" s="92"/>
      <c r="M10" s="135"/>
      <c r="N10" s="204"/>
      <c r="O10" s="215">
        <f t="shared" si="1"/>
        <v>13.226831061374753</v>
      </c>
      <c r="P10" s="216">
        <f t="shared" si="2"/>
        <v>13.226831061374753</v>
      </c>
      <c r="Q10" s="217">
        <f t="shared" si="3"/>
        <v>13.226831061374753</v>
      </c>
      <c r="R10" s="22"/>
      <c r="S10" s="212">
        <f>IF(ABS(C10)&lt;9,"",IF(AND(EC!C10&lt;3,ABS(C10)&lt;13),"",IF(AND(EC!C10&lt;0.5,ABS(C10)&lt;20),"",C10)))</f>
        <v>13.226831061374753</v>
      </c>
      <c r="T10" s="213" t="str">
        <f>IF(ABS(D10)&lt;9,"",IF(AND(EC!D10&lt;3,ABS(D10)&lt;13),"",IF(AND(EC!D10&lt;0.5,ABS(D10)&lt;20),"",D10)))</f>
        <v/>
      </c>
      <c r="U10" s="213" t="str">
        <f>IF(ABS(E10)&lt;9,"",IF(AND(EC!E10&lt;3,ABS(E10)&lt;13),"",IF(AND(EC!E10&lt;0.5,ABS(E10)&lt;20),"",E10)))</f>
        <v/>
      </c>
      <c r="V10" s="213" t="str">
        <f>IF(ABS(F10)&lt;9,"",IF(AND(EC!F10&lt;3,ABS(F10)&lt;13),"",IF(AND(EC!F10&lt;0.5,ABS(F10)&lt;20),"",F10)))</f>
        <v/>
      </c>
      <c r="W10" s="213" t="str">
        <f>IF(ABS(G10)&lt;9,"",IF(AND(EC!G10&lt;3,ABS(G10)&lt;13),"",IF(AND(EC!G10&lt;0.5,ABS(G10)&lt;20),"",G10)))</f>
        <v/>
      </c>
      <c r="X10" s="213" t="str">
        <f>IF(ABS(H10)&lt;9,"",IF(AND(EC!H10&lt;3,ABS(H10)&lt;13),"",IF(AND(EC!H10&lt;0.5,ABS(H10)&lt;20),"",H10)))</f>
        <v/>
      </c>
      <c r="Y10" s="213" t="str">
        <f>IF(ABS(I10)&lt;9,"",IF(AND(EC!I10&lt;3,ABS(I10)&lt;13),"",IF(AND(EC!I10&lt;0.5,ABS(I10)&lt;20),"",I10)))</f>
        <v/>
      </c>
      <c r="Z10" s="213" t="str">
        <f>IF(ABS(J10)&lt;9,"",IF(AND(EC!J10&lt;3,ABS(J10)&lt;13),"",IF(AND(EC!J10&lt;0.5,ABS(J10)&lt;20),"",J10)))</f>
        <v/>
      </c>
      <c r="AA10" s="213" t="str">
        <f>IF(ABS(K10)&lt;9,"",IF(AND(EC!K10&lt;3,ABS(K10)&lt;13),"",IF(AND(EC!K10&lt;0.5,ABS(K10)&lt;20),"",K10)))</f>
        <v/>
      </c>
      <c r="AB10" s="213" t="str">
        <f>IF(ABS(L10)&lt;9,"",IF(AND(EC!L10&lt;3,ABS(L10)&lt;13),"",IF(AND(EC!L10&lt;0.5,ABS(L10)&lt;20),"",L10)))</f>
        <v/>
      </c>
      <c r="AC10" s="213" t="str">
        <f>IF(ABS(M10)&lt;9,"",IF(AND(EC!M10&lt;3,ABS(M10)&lt;13),"",IF(AND(EC!M10&lt;0.5,ABS(M10)&lt;20),"",M10)))</f>
        <v/>
      </c>
      <c r="AD10" s="214" t="str">
        <f>IF(ABS(N10)&lt;9,"",IF(AND(EC!N10&lt;3,ABS(N10)&lt;13),"",IF(AND(EC!N10&lt;0.5,ABS(N10)&lt;20),"",N10)))</f>
        <v/>
      </c>
      <c r="AE10" s="22">
        <f t="shared" si="4"/>
        <v>1</v>
      </c>
    </row>
    <row r="11" spans="1:31" ht="19.5" customHeight="1">
      <c r="A11" s="95">
        <v>7</v>
      </c>
      <c r="B11" s="82" t="s">
        <v>14</v>
      </c>
      <c r="C11" s="91">
        <v>1.3625717322176834</v>
      </c>
      <c r="D11" s="92">
        <v>-3.9762905395250261</v>
      </c>
      <c r="E11" s="92">
        <v>-0.75972919700715558</v>
      </c>
      <c r="F11" s="92">
        <v>-1.9989324862198463</v>
      </c>
      <c r="G11" s="92">
        <v>0.79012333594581963</v>
      </c>
      <c r="H11" s="92">
        <v>-7.3091958512565072E-2</v>
      </c>
      <c r="I11" s="92">
        <v>1.4540632591178286</v>
      </c>
      <c r="J11" s="92">
        <v>-4.6512155061370999</v>
      </c>
      <c r="K11" s="92">
        <v>0.98329734924195245</v>
      </c>
      <c r="L11" s="92">
        <v>1.5074411112788964</v>
      </c>
      <c r="M11" s="180"/>
      <c r="N11" s="93">
        <v>-1.144099400590028</v>
      </c>
      <c r="O11" s="215">
        <f t="shared" si="1"/>
        <v>1.5074411112788964</v>
      </c>
      <c r="P11" s="216">
        <f t="shared" si="2"/>
        <v>-4.6512155061370999</v>
      </c>
      <c r="Q11" s="217">
        <f t="shared" si="3"/>
        <v>-0.59144202728995809</v>
      </c>
      <c r="R11" s="22"/>
      <c r="S11" s="212" t="str">
        <f>IF(ABS(C11)&lt;9,"",IF(AND(EC!C11&lt;3,ABS(C11)&lt;13),"",IF(AND(EC!C11&lt;0.5,ABS(C11)&lt;20),"",C11)))</f>
        <v/>
      </c>
      <c r="T11" s="213" t="str">
        <f>IF(ABS(D11)&lt;9,"",IF(AND(EC!D11&lt;3,ABS(D11)&lt;13),"",IF(AND(EC!D11&lt;0.5,ABS(D11)&lt;20),"",D11)))</f>
        <v/>
      </c>
      <c r="U11" s="213" t="str">
        <f>IF(ABS(E11)&lt;9,"",IF(AND(EC!E11&lt;3,ABS(E11)&lt;13),"",IF(AND(EC!E11&lt;0.5,ABS(E11)&lt;20),"",E11)))</f>
        <v/>
      </c>
      <c r="V11" s="213" t="str">
        <f>IF(ABS(F11)&lt;9,"",IF(AND(EC!F11&lt;3,ABS(F11)&lt;13),"",IF(AND(EC!F11&lt;0.5,ABS(F11)&lt;20),"",F11)))</f>
        <v/>
      </c>
      <c r="W11" s="213" t="str">
        <f>IF(ABS(G11)&lt;9,"",IF(AND(EC!G11&lt;3,ABS(G11)&lt;13),"",IF(AND(EC!G11&lt;0.5,ABS(G11)&lt;20),"",G11)))</f>
        <v/>
      </c>
      <c r="X11" s="213" t="str">
        <f>IF(ABS(H11)&lt;9,"",IF(AND(EC!H11&lt;3,ABS(H11)&lt;13),"",IF(AND(EC!H11&lt;0.5,ABS(H11)&lt;20),"",H11)))</f>
        <v/>
      </c>
      <c r="Y11" s="213" t="str">
        <f>IF(ABS(I11)&lt;9,"",IF(AND(EC!I11&lt;3,ABS(I11)&lt;13),"",IF(AND(EC!I11&lt;0.5,ABS(I11)&lt;20),"",I11)))</f>
        <v/>
      </c>
      <c r="Z11" s="213" t="str">
        <f>IF(ABS(J11)&lt;9,"",IF(AND(EC!J11&lt;3,ABS(J11)&lt;13),"",IF(AND(EC!J11&lt;0.5,ABS(J11)&lt;20),"",J11)))</f>
        <v/>
      </c>
      <c r="AA11" s="213" t="str">
        <f>IF(ABS(K11)&lt;9,"",IF(AND(EC!K11&lt;3,ABS(K11)&lt;13),"",IF(AND(EC!K11&lt;0.5,ABS(K11)&lt;20),"",K11)))</f>
        <v/>
      </c>
      <c r="AB11" s="213" t="str">
        <f>IF(ABS(L11)&lt;9,"",IF(AND(EC!L11&lt;3,ABS(L11)&lt;13),"",IF(AND(EC!L11&lt;0.5,ABS(L11)&lt;20),"",L11)))</f>
        <v/>
      </c>
      <c r="AC11" s="213" t="str">
        <f>IF(ABS(M11)&lt;9,"",IF(AND(EC!M11&lt;3,ABS(M11)&lt;13),"",IF(AND(EC!M11&lt;0.5,ABS(M11)&lt;20),"",M11)))</f>
        <v/>
      </c>
      <c r="AD11" s="214" t="str">
        <f>IF(ABS(N11)&lt;9,"",IF(AND(EC!N11&lt;3,ABS(N11)&lt;13),"",IF(AND(EC!N11&lt;0.5,ABS(N11)&lt;20),"",N11)))</f>
        <v/>
      </c>
      <c r="AE11" s="22">
        <f t="shared" si="4"/>
        <v>0</v>
      </c>
    </row>
    <row r="12" spans="1:31" ht="19.5" customHeight="1">
      <c r="A12" s="95">
        <v>8</v>
      </c>
      <c r="B12" s="108" t="s">
        <v>15</v>
      </c>
      <c r="C12" s="141">
        <v>0.72635153632756488</v>
      </c>
      <c r="D12" s="142">
        <v>-0.88439780462462281</v>
      </c>
      <c r="E12" s="142">
        <v>-3.892653509047312</v>
      </c>
      <c r="F12" s="142">
        <v>-3.2183092223764107</v>
      </c>
      <c r="G12" s="142">
        <v>-3.324142490964678</v>
      </c>
      <c r="H12" s="142">
        <v>1.3299574322945042</v>
      </c>
      <c r="I12" s="142">
        <v>-2.2678639402400091</v>
      </c>
      <c r="J12" s="142">
        <v>-1.7593547714489166</v>
      </c>
      <c r="K12" s="142">
        <v>0.61132413780599948</v>
      </c>
      <c r="L12" s="142">
        <v>0.88008398235016561</v>
      </c>
      <c r="M12" s="142">
        <v>-0.21615910957342366</v>
      </c>
      <c r="N12" s="143">
        <v>-3.7266476990757305</v>
      </c>
      <c r="O12" s="218">
        <f t="shared" si="1"/>
        <v>1.3299574322945042</v>
      </c>
      <c r="P12" s="219">
        <f t="shared" si="2"/>
        <v>-3.892653509047312</v>
      </c>
      <c r="Q12" s="220">
        <f t="shared" si="3"/>
        <v>-1.3118176215477388</v>
      </c>
      <c r="R12" s="22"/>
      <c r="S12" s="212" t="str">
        <f>IF(ABS(C12)&lt;9,"",IF(AND(EC!C12&lt;3,ABS(C12)&lt;13),"",IF(AND(EC!C12&lt;0.5,ABS(C12)&lt;20),"",C12)))</f>
        <v/>
      </c>
      <c r="T12" s="213" t="str">
        <f>IF(ABS(D12)&lt;9,"",IF(AND(EC!D12&lt;3,ABS(D12)&lt;13),"",IF(AND(EC!D12&lt;0.5,ABS(D12)&lt;20),"",D12)))</f>
        <v/>
      </c>
      <c r="U12" s="213" t="str">
        <f>IF(ABS(E12)&lt;9,"",IF(AND(EC!E12&lt;3,ABS(E12)&lt;13),"",IF(AND(EC!E12&lt;0.5,ABS(E12)&lt;20),"",E12)))</f>
        <v/>
      </c>
      <c r="V12" s="213" t="str">
        <f>IF(ABS(F12)&lt;9,"",IF(AND(EC!F12&lt;3,ABS(F12)&lt;13),"",IF(AND(EC!F12&lt;0.5,ABS(F12)&lt;20),"",F12)))</f>
        <v/>
      </c>
      <c r="W12" s="213" t="str">
        <f>IF(ABS(G12)&lt;9,"",IF(AND(EC!G12&lt;3,ABS(G12)&lt;13),"",IF(AND(EC!G12&lt;0.5,ABS(G12)&lt;20),"",G12)))</f>
        <v/>
      </c>
      <c r="X12" s="213" t="str">
        <f>IF(ABS(H12)&lt;9,"",IF(AND(EC!H12&lt;3,ABS(H12)&lt;13),"",IF(AND(EC!H12&lt;0.5,ABS(H12)&lt;20),"",H12)))</f>
        <v/>
      </c>
      <c r="Y12" s="213" t="str">
        <f>IF(ABS(I12)&lt;9,"",IF(AND(EC!I12&lt;3,ABS(I12)&lt;13),"",IF(AND(EC!I12&lt;0.5,ABS(I12)&lt;20),"",I12)))</f>
        <v/>
      </c>
      <c r="Z12" s="213" t="str">
        <f>IF(ABS(J12)&lt;9,"",IF(AND(EC!J12&lt;3,ABS(J12)&lt;13),"",IF(AND(EC!J12&lt;0.5,ABS(J12)&lt;20),"",J12)))</f>
        <v/>
      </c>
      <c r="AA12" s="213" t="str">
        <f>IF(ABS(K12)&lt;9,"",IF(AND(EC!K12&lt;3,ABS(K12)&lt;13),"",IF(AND(EC!K12&lt;0.5,ABS(K12)&lt;20),"",K12)))</f>
        <v/>
      </c>
      <c r="AB12" s="213" t="str">
        <f>IF(ABS(L12)&lt;9,"",IF(AND(EC!L12&lt;3,ABS(L12)&lt;13),"",IF(AND(EC!L12&lt;0.5,ABS(L12)&lt;20),"",L12)))</f>
        <v/>
      </c>
      <c r="AC12" s="213" t="str">
        <f>IF(ABS(M12)&lt;9,"",IF(AND(EC!M12&lt;3,ABS(M12)&lt;13),"",IF(AND(EC!M12&lt;0.5,ABS(M12)&lt;20),"",M12)))</f>
        <v/>
      </c>
      <c r="AD12" s="214" t="str">
        <f>IF(ABS(N12)&lt;9,"",IF(AND(EC!N12&lt;3,ABS(N12)&lt;13),"",IF(AND(EC!N12&lt;0.5,ABS(N12)&lt;20),"",N12)))</f>
        <v/>
      </c>
      <c r="AE12" s="22">
        <f t="shared" si="4"/>
        <v>0</v>
      </c>
    </row>
    <row r="13" spans="1:31" ht="19.5" customHeight="1">
      <c r="A13" s="113">
        <v>9</v>
      </c>
      <c r="B13" s="114" t="s">
        <v>16</v>
      </c>
      <c r="C13" s="122">
        <v>1.5754961515070605</v>
      </c>
      <c r="D13" s="123">
        <v>-1.2123170276361603</v>
      </c>
      <c r="E13" s="123">
        <v>-7.5481407993809793</v>
      </c>
      <c r="F13" s="123">
        <v>-5.1248152228324253</v>
      </c>
      <c r="G13" s="123">
        <v>-2.8310935870126261</v>
      </c>
      <c r="H13" s="123">
        <v>-2.5578279849127235</v>
      </c>
      <c r="I13" s="123">
        <v>-1.6761178499039138</v>
      </c>
      <c r="J13" s="123">
        <v>-0.57216663148093294</v>
      </c>
      <c r="K13" s="123">
        <v>2.2160208506416335</v>
      </c>
      <c r="L13" s="123">
        <v>1.7410333079252382</v>
      </c>
      <c r="M13" s="123">
        <v>0.2917297113696245</v>
      </c>
      <c r="N13" s="124">
        <v>-1.4498785137684975</v>
      </c>
      <c r="O13" s="221">
        <f t="shared" si="1"/>
        <v>2.2160208506416335</v>
      </c>
      <c r="P13" s="222">
        <f t="shared" si="2"/>
        <v>-7.5481407993809793</v>
      </c>
      <c r="Q13" s="223">
        <f t="shared" si="3"/>
        <v>-1.4290064662903921</v>
      </c>
      <c r="R13" s="22"/>
      <c r="S13" s="212" t="str">
        <f>IF(ABS(C13)&lt;9,"",IF(AND(EC!C13&lt;3,ABS(C13)&lt;13),"",IF(AND(EC!C13&lt;0.5,ABS(C13)&lt;20),"",C13)))</f>
        <v/>
      </c>
      <c r="T13" s="213" t="str">
        <f>IF(ABS(D13)&lt;9,"",IF(AND(EC!D13&lt;3,ABS(D13)&lt;13),"",IF(AND(EC!D13&lt;0.5,ABS(D13)&lt;20),"",D13)))</f>
        <v/>
      </c>
      <c r="U13" s="213" t="str">
        <f>IF(ABS(E13)&lt;9,"",IF(AND(EC!E13&lt;3,ABS(E13)&lt;13),"",IF(AND(EC!E13&lt;0.5,ABS(E13)&lt;20),"",E13)))</f>
        <v/>
      </c>
      <c r="V13" s="213" t="str">
        <f>IF(ABS(F13)&lt;9,"",IF(AND(EC!F13&lt;3,ABS(F13)&lt;13),"",IF(AND(EC!F13&lt;0.5,ABS(F13)&lt;20),"",F13)))</f>
        <v/>
      </c>
      <c r="W13" s="213" t="str">
        <f>IF(ABS(G13)&lt;9,"",IF(AND(EC!G13&lt;3,ABS(G13)&lt;13),"",IF(AND(EC!G13&lt;0.5,ABS(G13)&lt;20),"",G13)))</f>
        <v/>
      </c>
      <c r="X13" s="213" t="str">
        <f>IF(ABS(H13)&lt;9,"",IF(AND(EC!H13&lt;3,ABS(H13)&lt;13),"",IF(AND(EC!H13&lt;0.5,ABS(H13)&lt;20),"",H13)))</f>
        <v/>
      </c>
      <c r="Y13" s="213" t="str">
        <f>IF(ABS(I13)&lt;9,"",IF(AND(EC!I13&lt;3,ABS(I13)&lt;13),"",IF(AND(EC!I13&lt;0.5,ABS(I13)&lt;20),"",I13)))</f>
        <v/>
      </c>
      <c r="Z13" s="213" t="str">
        <f>IF(ABS(J13)&lt;9,"",IF(AND(EC!J13&lt;3,ABS(J13)&lt;13),"",IF(AND(EC!J13&lt;0.5,ABS(J13)&lt;20),"",J13)))</f>
        <v/>
      </c>
      <c r="AA13" s="213" t="str">
        <f>IF(ABS(K13)&lt;9,"",IF(AND(EC!K13&lt;3,ABS(K13)&lt;13),"",IF(AND(EC!K13&lt;0.5,ABS(K13)&lt;20),"",K13)))</f>
        <v/>
      </c>
      <c r="AB13" s="213" t="str">
        <f>IF(ABS(L13)&lt;9,"",IF(AND(EC!L13&lt;3,ABS(L13)&lt;13),"",IF(AND(EC!L13&lt;0.5,ABS(L13)&lt;20),"",L13)))</f>
        <v/>
      </c>
      <c r="AC13" s="213" t="str">
        <f>IF(ABS(M13)&lt;9,"",IF(AND(EC!M13&lt;3,ABS(M13)&lt;13),"",IF(AND(EC!M13&lt;0.5,ABS(M13)&lt;20),"",M13)))</f>
        <v/>
      </c>
      <c r="AD13" s="214" t="str">
        <f>IF(ABS(N13)&lt;9,"",IF(AND(EC!N13&lt;3,ABS(N13)&lt;13),"",IF(AND(EC!N13&lt;0.5,ABS(N13)&lt;20),"",N13)))</f>
        <v/>
      </c>
      <c r="AE13" s="22">
        <f t="shared" si="4"/>
        <v>0</v>
      </c>
    </row>
    <row r="14" spans="1:31" ht="19.5" customHeight="1">
      <c r="A14" s="81">
        <v>10</v>
      </c>
      <c r="B14" s="125" t="s">
        <v>17</v>
      </c>
      <c r="C14" s="133">
        <v>0.76568295566266475</v>
      </c>
      <c r="D14" s="134">
        <v>-3.9899872909220182</v>
      </c>
      <c r="E14" s="134">
        <v>-0.82976418470464108</v>
      </c>
      <c r="F14" s="134">
        <v>16.536929133432011</v>
      </c>
      <c r="G14" s="134">
        <v>-6.3103824026476785</v>
      </c>
      <c r="H14" s="134">
        <v>-4.6119333864411427</v>
      </c>
      <c r="I14" s="134">
        <v>-1.5598091379597652</v>
      </c>
      <c r="J14" s="134">
        <v>1.0729480167755721</v>
      </c>
      <c r="K14" s="134">
        <v>-1.576016749872474</v>
      </c>
      <c r="L14" s="134">
        <v>8.5295923836443848</v>
      </c>
      <c r="M14" s="134">
        <v>-1.5335678268148742</v>
      </c>
      <c r="N14" s="135">
        <v>0.3730151965355914</v>
      </c>
      <c r="O14" s="224">
        <f t="shared" si="1"/>
        <v>16.536929133432011</v>
      </c>
      <c r="P14" s="225">
        <f t="shared" si="2"/>
        <v>-6.3103824026476785</v>
      </c>
      <c r="Q14" s="226">
        <f t="shared" si="3"/>
        <v>0.57222555889063587</v>
      </c>
      <c r="R14" s="22"/>
      <c r="S14" s="212" t="str">
        <f>IF(ABS(C14)&lt;9,"",IF(AND(EC!C14&lt;3,ABS(C14)&lt;13),"",IF(AND(EC!C14&lt;0.5,ABS(C14)&lt;20),"",C14)))</f>
        <v/>
      </c>
      <c r="T14" s="213" t="str">
        <f>IF(ABS(D14)&lt;9,"",IF(AND(EC!D14&lt;3,ABS(D14)&lt;13),"",IF(AND(EC!D14&lt;0.5,ABS(D14)&lt;20),"",D14)))</f>
        <v/>
      </c>
      <c r="U14" s="213" t="str">
        <f>IF(ABS(E14)&lt;9,"",IF(AND(EC!E14&lt;3,ABS(E14)&lt;13),"",IF(AND(EC!E14&lt;0.5,ABS(E14)&lt;20),"",E14)))</f>
        <v/>
      </c>
      <c r="V14" s="213">
        <f>IF(ABS(F14)&lt;9,"",IF(AND(EC!F14&lt;3,ABS(F14)&lt;13),"",IF(AND(EC!F14&lt;0.5,ABS(F14)&lt;20),"",F14)))</f>
        <v>16.536929133432011</v>
      </c>
      <c r="W14" s="213" t="str">
        <f>IF(ABS(G14)&lt;9,"",IF(AND(EC!G14&lt;3,ABS(G14)&lt;13),"",IF(AND(EC!G14&lt;0.5,ABS(G14)&lt;20),"",G14)))</f>
        <v/>
      </c>
      <c r="X14" s="213" t="str">
        <f>IF(ABS(H14)&lt;9,"",IF(AND(EC!H14&lt;3,ABS(H14)&lt;13),"",IF(AND(EC!H14&lt;0.5,ABS(H14)&lt;20),"",H14)))</f>
        <v/>
      </c>
      <c r="Y14" s="213" t="str">
        <f>IF(ABS(I14)&lt;9,"",IF(AND(EC!I14&lt;3,ABS(I14)&lt;13),"",IF(AND(EC!I14&lt;0.5,ABS(I14)&lt;20),"",I14)))</f>
        <v/>
      </c>
      <c r="Z14" s="213" t="str">
        <f>IF(ABS(J14)&lt;9,"",IF(AND(EC!J14&lt;3,ABS(J14)&lt;13),"",IF(AND(EC!J14&lt;0.5,ABS(J14)&lt;20),"",J14)))</f>
        <v/>
      </c>
      <c r="AA14" s="213" t="str">
        <f>IF(ABS(K14)&lt;9,"",IF(AND(EC!K14&lt;3,ABS(K14)&lt;13),"",IF(AND(EC!K14&lt;0.5,ABS(K14)&lt;20),"",K14)))</f>
        <v/>
      </c>
      <c r="AB14" s="213" t="str">
        <f>IF(ABS(L14)&lt;9,"",IF(AND(EC!L14&lt;3,ABS(L14)&lt;13),"",IF(AND(EC!L14&lt;0.5,ABS(L14)&lt;20),"",L14)))</f>
        <v/>
      </c>
      <c r="AC14" s="213" t="str">
        <f>IF(ABS(M14)&lt;9,"",IF(AND(EC!M14&lt;3,ABS(M14)&lt;13),"",IF(AND(EC!M14&lt;0.5,ABS(M14)&lt;20),"",M14)))</f>
        <v/>
      </c>
      <c r="AD14" s="214" t="str">
        <f>IF(ABS(N14)&lt;9,"",IF(AND(EC!N14&lt;3,ABS(N14)&lt;13),"",IF(AND(EC!N14&lt;0.5,ABS(N14)&lt;20),"",N14)))</f>
        <v/>
      </c>
      <c r="AE14" s="22">
        <f t="shared" si="4"/>
        <v>1</v>
      </c>
    </row>
    <row r="15" spans="1:31" ht="19.5" customHeight="1">
      <c r="A15" s="95">
        <v>11</v>
      </c>
      <c r="B15" s="82" t="s">
        <v>18</v>
      </c>
      <c r="C15" s="91">
        <v>1.89861140451333</v>
      </c>
      <c r="D15" s="92">
        <v>2.0663877505556338</v>
      </c>
      <c r="E15" s="92">
        <v>0.22343235748501389</v>
      </c>
      <c r="F15" s="92">
        <v>-2.043548612940671</v>
      </c>
      <c r="G15" s="92">
        <v>1.4010747323280868</v>
      </c>
      <c r="H15" s="92">
        <v>1.5044718799363135</v>
      </c>
      <c r="I15" s="92">
        <v>3.0131890957830048</v>
      </c>
      <c r="J15" s="92">
        <v>5.0598487253058977</v>
      </c>
      <c r="K15" s="92">
        <v>3.1306784528627527</v>
      </c>
      <c r="L15" s="92">
        <v>1.2050060623481083</v>
      </c>
      <c r="M15" s="92">
        <v>-2.4055557955432572</v>
      </c>
      <c r="N15" s="93">
        <v>1.6601910589984352</v>
      </c>
      <c r="O15" s="215">
        <f t="shared" si="1"/>
        <v>5.0598487253058977</v>
      </c>
      <c r="P15" s="216">
        <f t="shared" si="2"/>
        <v>-2.4055557955432572</v>
      </c>
      <c r="Q15" s="217">
        <f t="shared" si="3"/>
        <v>1.3928155926360539</v>
      </c>
      <c r="R15" s="22"/>
      <c r="S15" s="212" t="str">
        <f>IF(ABS(C15)&lt;9,"",IF(AND(EC!C15&lt;3,ABS(C15)&lt;13),"",IF(AND(EC!C15&lt;0.5,ABS(C15)&lt;20),"",C15)))</f>
        <v/>
      </c>
      <c r="T15" s="213" t="str">
        <f>IF(ABS(D15)&lt;9,"",IF(AND(EC!D15&lt;3,ABS(D15)&lt;13),"",IF(AND(EC!D15&lt;0.5,ABS(D15)&lt;20),"",D15)))</f>
        <v/>
      </c>
      <c r="U15" s="213" t="str">
        <f>IF(ABS(E15)&lt;9,"",IF(AND(EC!E15&lt;3,ABS(E15)&lt;13),"",IF(AND(EC!E15&lt;0.5,ABS(E15)&lt;20),"",E15)))</f>
        <v/>
      </c>
      <c r="V15" s="213" t="str">
        <f>IF(ABS(F15)&lt;9,"",IF(AND(EC!F15&lt;3,ABS(F15)&lt;13),"",IF(AND(EC!F15&lt;0.5,ABS(F15)&lt;20),"",F15)))</f>
        <v/>
      </c>
      <c r="W15" s="213" t="str">
        <f>IF(ABS(G15)&lt;9,"",IF(AND(EC!G15&lt;3,ABS(G15)&lt;13),"",IF(AND(EC!G15&lt;0.5,ABS(G15)&lt;20),"",G15)))</f>
        <v/>
      </c>
      <c r="X15" s="213" t="str">
        <f>IF(ABS(H15)&lt;9,"",IF(AND(EC!H15&lt;3,ABS(H15)&lt;13),"",IF(AND(EC!H15&lt;0.5,ABS(H15)&lt;20),"",H15)))</f>
        <v/>
      </c>
      <c r="Y15" s="213" t="str">
        <f>IF(ABS(I15)&lt;9,"",IF(AND(EC!I15&lt;3,ABS(I15)&lt;13),"",IF(AND(EC!I15&lt;0.5,ABS(I15)&lt;20),"",I15)))</f>
        <v/>
      </c>
      <c r="Z15" s="213" t="str">
        <f>IF(ABS(J15)&lt;9,"",IF(AND(EC!J15&lt;3,ABS(J15)&lt;13),"",IF(AND(EC!J15&lt;0.5,ABS(J15)&lt;20),"",J15)))</f>
        <v/>
      </c>
      <c r="AA15" s="213" t="str">
        <f>IF(ABS(K15)&lt;9,"",IF(AND(EC!K15&lt;3,ABS(K15)&lt;13),"",IF(AND(EC!K15&lt;0.5,ABS(K15)&lt;20),"",K15)))</f>
        <v/>
      </c>
      <c r="AB15" s="213" t="str">
        <f>IF(ABS(L15)&lt;9,"",IF(AND(EC!L15&lt;3,ABS(L15)&lt;13),"",IF(AND(EC!L15&lt;0.5,ABS(L15)&lt;20),"",L15)))</f>
        <v/>
      </c>
      <c r="AC15" s="213" t="str">
        <f>IF(ABS(M15)&lt;9,"",IF(AND(EC!M15&lt;3,ABS(M15)&lt;13),"",IF(AND(EC!M15&lt;0.5,ABS(M15)&lt;20),"",M15)))</f>
        <v/>
      </c>
      <c r="AD15" s="214" t="str">
        <f>IF(ABS(N15)&lt;9,"",IF(AND(EC!N15&lt;3,ABS(N15)&lt;13),"",IF(AND(EC!N15&lt;0.5,ABS(N15)&lt;20),"",N15)))</f>
        <v/>
      </c>
      <c r="AE15" s="22">
        <f t="shared" si="4"/>
        <v>0</v>
      </c>
    </row>
    <row r="16" spans="1:31" ht="19.5" customHeight="1">
      <c r="A16" s="95">
        <v>12</v>
      </c>
      <c r="B16" s="82" t="s">
        <v>19</v>
      </c>
      <c r="C16" s="91">
        <v>2.6047530736619215</v>
      </c>
      <c r="D16" s="92">
        <v>2.0811860000393052</v>
      </c>
      <c r="E16" s="92">
        <v>-4.0248715709716603</v>
      </c>
      <c r="F16" s="92">
        <v>-2.707543637341487</v>
      </c>
      <c r="G16" s="92">
        <v>0.90169027024293791</v>
      </c>
      <c r="H16" s="92">
        <v>1.5620988897480677</v>
      </c>
      <c r="I16" s="92">
        <v>5.386748190894906</v>
      </c>
      <c r="J16" s="92">
        <v>1.4970978299130464</v>
      </c>
      <c r="K16" s="92">
        <v>1.2308672209392777</v>
      </c>
      <c r="L16" s="92">
        <v>7.239997839105933</v>
      </c>
      <c r="M16" s="92">
        <v>4.6042607691660908</v>
      </c>
      <c r="N16" s="93">
        <v>-0.54589794736071107</v>
      </c>
      <c r="O16" s="215">
        <f t="shared" si="1"/>
        <v>7.239997839105933</v>
      </c>
      <c r="P16" s="216">
        <f t="shared" si="2"/>
        <v>-4.0248715709716603</v>
      </c>
      <c r="Q16" s="217">
        <f t="shared" si="3"/>
        <v>1.6525322440031358</v>
      </c>
      <c r="R16" s="22"/>
      <c r="S16" s="212" t="str">
        <f>IF(ABS(C16)&lt;9,"",IF(AND(EC!C16&lt;3,ABS(C16)&lt;13),"",IF(AND(EC!C16&lt;0.5,ABS(C16)&lt;20),"",C16)))</f>
        <v/>
      </c>
      <c r="T16" s="213" t="str">
        <f>IF(ABS(D16)&lt;9,"",IF(AND(EC!D16&lt;3,ABS(D16)&lt;13),"",IF(AND(EC!D16&lt;0.5,ABS(D16)&lt;20),"",D16)))</f>
        <v/>
      </c>
      <c r="U16" s="213" t="str">
        <f>IF(ABS(E16)&lt;9,"",IF(AND(EC!E16&lt;3,ABS(E16)&lt;13),"",IF(AND(EC!E16&lt;0.5,ABS(E16)&lt;20),"",E16)))</f>
        <v/>
      </c>
      <c r="V16" s="213" t="str">
        <f>IF(ABS(F16)&lt;9,"",IF(AND(EC!F16&lt;3,ABS(F16)&lt;13),"",IF(AND(EC!F16&lt;0.5,ABS(F16)&lt;20),"",F16)))</f>
        <v/>
      </c>
      <c r="W16" s="213" t="str">
        <f>IF(ABS(G16)&lt;9,"",IF(AND(EC!G16&lt;3,ABS(G16)&lt;13),"",IF(AND(EC!G16&lt;0.5,ABS(G16)&lt;20),"",G16)))</f>
        <v/>
      </c>
      <c r="X16" s="213" t="str">
        <f>IF(ABS(H16)&lt;9,"",IF(AND(EC!H16&lt;3,ABS(H16)&lt;13),"",IF(AND(EC!H16&lt;0.5,ABS(H16)&lt;20),"",H16)))</f>
        <v/>
      </c>
      <c r="Y16" s="213" t="str">
        <f>IF(ABS(I16)&lt;9,"",IF(AND(EC!I16&lt;3,ABS(I16)&lt;13),"",IF(AND(EC!I16&lt;0.5,ABS(I16)&lt;20),"",I16)))</f>
        <v/>
      </c>
      <c r="Z16" s="213" t="str">
        <f>IF(ABS(J16)&lt;9,"",IF(AND(EC!J16&lt;3,ABS(J16)&lt;13),"",IF(AND(EC!J16&lt;0.5,ABS(J16)&lt;20),"",J16)))</f>
        <v/>
      </c>
      <c r="AA16" s="213" t="str">
        <f>IF(ABS(K16)&lt;9,"",IF(AND(EC!K16&lt;3,ABS(K16)&lt;13),"",IF(AND(EC!K16&lt;0.5,ABS(K16)&lt;20),"",K16)))</f>
        <v/>
      </c>
      <c r="AB16" s="213" t="str">
        <f>IF(ABS(L16)&lt;9,"",IF(AND(EC!L16&lt;3,ABS(L16)&lt;13),"",IF(AND(EC!L16&lt;0.5,ABS(L16)&lt;20),"",L16)))</f>
        <v/>
      </c>
      <c r="AC16" s="213" t="str">
        <f>IF(ABS(M16)&lt;9,"",IF(AND(EC!M16&lt;3,ABS(M16)&lt;13),"",IF(AND(EC!M16&lt;0.5,ABS(M16)&lt;20),"",M16)))</f>
        <v/>
      </c>
      <c r="AD16" s="214" t="str">
        <f>IF(ABS(N16)&lt;9,"",IF(AND(EC!N16&lt;3,ABS(N16)&lt;13),"",IF(AND(EC!N16&lt;0.5,ABS(N16)&lt;20),"",N16)))</f>
        <v/>
      </c>
      <c r="AE16" s="22">
        <f t="shared" si="4"/>
        <v>0</v>
      </c>
    </row>
    <row r="17" spans="1:31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215"/>
      <c r="P17" s="216"/>
      <c r="Q17" s="217"/>
      <c r="R17" s="22"/>
      <c r="S17" s="212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4"/>
      <c r="AE17" s="22"/>
    </row>
    <row r="18" spans="1:31" ht="19.5" customHeight="1">
      <c r="A18" s="95">
        <v>14</v>
      </c>
      <c r="B18" s="82" t="s">
        <v>21</v>
      </c>
      <c r="C18" s="91">
        <v>1.5522575113249368</v>
      </c>
      <c r="D18" s="92">
        <v>-2.9735133851301621</v>
      </c>
      <c r="E18" s="92">
        <v>-0.16165213677694665</v>
      </c>
      <c r="F18" s="92">
        <v>-1.7615309127080154</v>
      </c>
      <c r="G18" s="92">
        <v>-4.5795959357982143</v>
      </c>
      <c r="H18" s="92">
        <v>-2.3373533504185393</v>
      </c>
      <c r="I18" s="92">
        <v>-5.7854701377031157</v>
      </c>
      <c r="J18" s="92">
        <v>-4.2667297296053306</v>
      </c>
      <c r="K18" s="92">
        <v>-3.5839153432665691</v>
      </c>
      <c r="L18" s="92">
        <v>-2.8633109710411433</v>
      </c>
      <c r="M18" s="92">
        <v>-4.7509424211684239</v>
      </c>
      <c r="N18" s="93">
        <v>-2.2825556910519444</v>
      </c>
      <c r="O18" s="215">
        <f t="shared" ref="O18:O39" si="5">MAX(C18:N18)</f>
        <v>1.5522575113249368</v>
      </c>
      <c r="P18" s="216">
        <f t="shared" ref="P18:P39" si="6">MIN(C18:N18)</f>
        <v>-5.7854701377031157</v>
      </c>
      <c r="Q18" s="217">
        <f t="shared" ref="Q18:Q39" si="7">AVERAGE(C18:N18)</f>
        <v>-2.8161927086119558</v>
      </c>
      <c r="R18" s="22"/>
      <c r="S18" s="212" t="str">
        <f>IF(ABS(C18)&lt;9,"",IF(AND(EC!C18&lt;3,ABS(C18)&lt;13),"",IF(AND(EC!C18&lt;0.5,ABS(C18)&lt;20),"",C18)))</f>
        <v/>
      </c>
      <c r="T18" s="213" t="str">
        <f>IF(ABS(D18)&lt;9,"",IF(AND(EC!D18&lt;3,ABS(D18)&lt;13),"",IF(AND(EC!D18&lt;0.5,ABS(D18)&lt;20),"",D18)))</f>
        <v/>
      </c>
      <c r="U18" s="213" t="str">
        <f>IF(ABS(E18)&lt;9,"",IF(AND(EC!E18&lt;3,ABS(E18)&lt;13),"",IF(AND(EC!E18&lt;0.5,ABS(E18)&lt;20),"",E18)))</f>
        <v/>
      </c>
      <c r="V18" s="213" t="str">
        <f>IF(ABS(F18)&lt;9,"",IF(AND(EC!F18&lt;3,ABS(F18)&lt;13),"",IF(AND(EC!F18&lt;0.5,ABS(F18)&lt;20),"",F18)))</f>
        <v/>
      </c>
      <c r="W18" s="213" t="str">
        <f>IF(ABS(G18)&lt;9,"",IF(AND(EC!G18&lt;3,ABS(G18)&lt;13),"",IF(AND(EC!G18&lt;0.5,ABS(G18)&lt;20),"",G18)))</f>
        <v/>
      </c>
      <c r="X18" s="213" t="str">
        <f>IF(ABS(H18)&lt;9,"",IF(AND(EC!H18&lt;3,ABS(H18)&lt;13),"",IF(AND(EC!H18&lt;0.5,ABS(H18)&lt;20),"",H18)))</f>
        <v/>
      </c>
      <c r="Y18" s="213" t="str">
        <f>IF(ABS(I18)&lt;9,"",IF(AND(EC!I18&lt;3,ABS(I18)&lt;13),"",IF(AND(EC!I18&lt;0.5,ABS(I18)&lt;20),"",I18)))</f>
        <v/>
      </c>
      <c r="Z18" s="213" t="str">
        <f>IF(ABS(J18)&lt;9,"",IF(AND(EC!J18&lt;3,ABS(J18)&lt;13),"",IF(AND(EC!J18&lt;0.5,ABS(J18)&lt;20),"",J18)))</f>
        <v/>
      </c>
      <c r="AA18" s="213" t="str">
        <f>IF(ABS(K18)&lt;9,"",IF(AND(EC!K18&lt;3,ABS(K18)&lt;13),"",IF(AND(EC!K18&lt;0.5,ABS(K18)&lt;20),"",K18)))</f>
        <v/>
      </c>
      <c r="AB18" s="213" t="str">
        <f>IF(ABS(L18)&lt;9,"",IF(AND(EC!L18&lt;3,ABS(L18)&lt;13),"",IF(AND(EC!L18&lt;0.5,ABS(L18)&lt;20),"",L18)))</f>
        <v/>
      </c>
      <c r="AC18" s="213" t="str">
        <f>IF(ABS(M18)&lt;9,"",IF(AND(EC!M18&lt;3,ABS(M18)&lt;13),"",IF(AND(EC!M18&lt;0.5,ABS(M18)&lt;20),"",M18)))</f>
        <v/>
      </c>
      <c r="AD18" s="214" t="str">
        <f>IF(ABS(N18)&lt;9,"",IF(AND(EC!N18&lt;3,ABS(N18)&lt;13),"",IF(AND(EC!N18&lt;0.5,ABS(N18)&lt;20),"",N18)))</f>
        <v/>
      </c>
      <c r="AE18" s="22">
        <f t="shared" ref="AE18:AE39" si="8">COUNT(S18:AD18)</f>
        <v>0</v>
      </c>
    </row>
    <row r="19" spans="1:31" ht="19.5" customHeight="1">
      <c r="A19" s="95">
        <v>15</v>
      </c>
      <c r="B19" s="82" t="s">
        <v>22</v>
      </c>
      <c r="C19" s="91">
        <v>2.4018174030266977</v>
      </c>
      <c r="D19" s="92">
        <v>-0.68213751004097067</v>
      </c>
      <c r="E19" s="92">
        <v>-4.1204096012562669E-2</v>
      </c>
      <c r="F19" s="180"/>
      <c r="G19" s="92">
        <v>-28.693470607319814</v>
      </c>
      <c r="H19" s="92">
        <v>-9.33556409171557</v>
      </c>
      <c r="I19" s="92">
        <v>-17.494221803031092</v>
      </c>
      <c r="J19" s="92">
        <v>3.1647364179836694</v>
      </c>
      <c r="K19" s="92">
        <v>5.0142767487040834</v>
      </c>
      <c r="L19" s="92">
        <v>-0.7854491985898242</v>
      </c>
      <c r="M19" s="92">
        <v>14.50294212810609</v>
      </c>
      <c r="N19" s="93">
        <v>-2.4699486960884554</v>
      </c>
      <c r="O19" s="215">
        <f t="shared" si="5"/>
        <v>14.50294212810609</v>
      </c>
      <c r="P19" s="216">
        <f t="shared" si="6"/>
        <v>-28.693470607319814</v>
      </c>
      <c r="Q19" s="217">
        <f t="shared" si="7"/>
        <v>-3.1289293913616136</v>
      </c>
      <c r="R19" s="22"/>
      <c r="S19" s="212" t="str">
        <f>IF(ABS(C19)&lt;9,"",IF(AND(EC!C19&lt;3,ABS(C19)&lt;13),"",IF(AND(EC!C19&lt;0.5,ABS(C19)&lt;20),"",C19)))</f>
        <v/>
      </c>
      <c r="T19" s="213" t="str">
        <f>IF(ABS(D19)&lt;9,"",IF(AND(EC!D19&lt;3,ABS(D19)&lt;13),"",IF(AND(EC!D19&lt;0.5,ABS(D19)&lt;20),"",D19)))</f>
        <v/>
      </c>
      <c r="U19" s="213" t="str">
        <f>IF(ABS(E19)&lt;9,"",IF(AND(EC!E19&lt;3,ABS(E19)&lt;13),"",IF(AND(EC!E19&lt;0.5,ABS(E19)&lt;20),"",E19)))</f>
        <v/>
      </c>
      <c r="V19" s="213" t="str">
        <f>IF(ABS(F19)&lt;9,"",IF(AND(EC!F19&lt;3,ABS(F19)&lt;13),"",IF(AND(EC!F19&lt;0.5,ABS(F19)&lt;20),"",F19)))</f>
        <v/>
      </c>
      <c r="W19" s="213">
        <f>IF(ABS(G19)&lt;9,"",IF(AND(EC!G19&lt;3,ABS(G19)&lt;13),"",IF(AND(EC!G19&lt;0.5,ABS(G19)&lt;20),"",G19)))</f>
        <v>-28.693470607319814</v>
      </c>
      <c r="X19" s="213" t="str">
        <f>IF(ABS(H19)&lt;9,"",IF(AND(EC!H19&lt;3,ABS(H19)&lt;13),"",IF(AND(EC!H19&lt;0.5,ABS(H19)&lt;20),"",H19)))</f>
        <v/>
      </c>
      <c r="Y19" s="213">
        <f>IF(ABS(I19)&lt;9,"",IF(AND(EC!I19&lt;3,ABS(I19)&lt;13),"",IF(AND(EC!I19&lt;0.5,ABS(I19)&lt;20),"",I19)))</f>
        <v>-17.494221803031092</v>
      </c>
      <c r="Z19" s="213" t="str">
        <f>IF(ABS(J19)&lt;9,"",IF(AND(EC!J19&lt;3,ABS(J19)&lt;13),"",IF(AND(EC!J19&lt;0.5,ABS(J19)&lt;20),"",J19)))</f>
        <v/>
      </c>
      <c r="AA19" s="213" t="str">
        <f>IF(ABS(K19)&lt;9,"",IF(AND(EC!K19&lt;3,ABS(K19)&lt;13),"",IF(AND(EC!K19&lt;0.5,ABS(K19)&lt;20),"",K19)))</f>
        <v/>
      </c>
      <c r="AB19" s="213" t="str">
        <f>IF(ABS(L19)&lt;9,"",IF(AND(EC!L19&lt;3,ABS(L19)&lt;13),"",IF(AND(EC!L19&lt;0.5,ABS(L19)&lt;20),"",L19)))</f>
        <v/>
      </c>
      <c r="AC19" s="213">
        <f>IF(ABS(M19)&lt;9,"",IF(AND(EC!M19&lt;3,ABS(M19)&lt;13),"",IF(AND(EC!M19&lt;0.5,ABS(M19)&lt;20),"",M19)))</f>
        <v>14.50294212810609</v>
      </c>
      <c r="AD19" s="214" t="str">
        <f>IF(ABS(N19)&lt;9,"",IF(AND(EC!N19&lt;3,ABS(N19)&lt;13),"",IF(AND(EC!N19&lt;0.5,ABS(N19)&lt;20),"",N19)))</f>
        <v/>
      </c>
      <c r="AE19" s="22">
        <f t="shared" si="8"/>
        <v>3</v>
      </c>
    </row>
    <row r="20" spans="1:31" ht="19.5" customHeight="1">
      <c r="A20" s="95">
        <v>16</v>
      </c>
      <c r="B20" s="82" t="s">
        <v>23</v>
      </c>
      <c r="C20" s="91">
        <v>2.6463850818008354</v>
      </c>
      <c r="D20" s="92">
        <v>8.9883371969730597</v>
      </c>
      <c r="E20" s="92">
        <v>4.1501238292613625</v>
      </c>
      <c r="F20" s="92">
        <v>7.1970713026396433</v>
      </c>
      <c r="G20" s="92">
        <v>10.014145772191739</v>
      </c>
      <c r="H20" s="92">
        <v>-4.7237583564234962</v>
      </c>
      <c r="I20" s="92">
        <v>8.7256881279397831</v>
      </c>
      <c r="J20" s="92">
        <v>-13.249429708533629</v>
      </c>
      <c r="K20" s="92">
        <v>11.527711394410403</v>
      </c>
      <c r="L20" s="92">
        <v>11.997090265147273</v>
      </c>
      <c r="M20" s="92">
        <v>13.344049988304535</v>
      </c>
      <c r="N20" s="93">
        <v>10.377645690957587</v>
      </c>
      <c r="O20" s="215">
        <f t="shared" si="5"/>
        <v>13.344049988304535</v>
      </c>
      <c r="P20" s="216">
        <f t="shared" si="6"/>
        <v>-13.249429708533629</v>
      </c>
      <c r="Q20" s="217">
        <f t="shared" si="7"/>
        <v>5.9162550487224239</v>
      </c>
      <c r="R20" s="22"/>
      <c r="S20" s="212" t="str">
        <f>IF(ABS(C20)&lt;9,"",IF(AND(EC!C20&lt;3,ABS(C20)&lt;13),"",IF(AND(EC!C20&lt;0.5,ABS(C20)&lt;20),"",C20)))</f>
        <v/>
      </c>
      <c r="T20" s="213" t="str">
        <f>IF(ABS(D20)&lt;9,"",IF(AND(EC!D20&lt;3,ABS(D20)&lt;13),"",IF(AND(EC!D20&lt;0.5,ABS(D20)&lt;20),"",D20)))</f>
        <v/>
      </c>
      <c r="U20" s="213" t="str">
        <f>IF(ABS(E20)&lt;9,"",IF(AND(EC!E20&lt;3,ABS(E20)&lt;13),"",IF(AND(EC!E20&lt;0.5,ABS(E20)&lt;20),"",E20)))</f>
        <v/>
      </c>
      <c r="V20" s="213" t="str">
        <f>IF(ABS(F20)&lt;9,"",IF(AND(EC!F20&lt;3,ABS(F20)&lt;13),"",IF(AND(EC!F20&lt;0.5,ABS(F20)&lt;20),"",F20)))</f>
        <v/>
      </c>
      <c r="W20" s="213">
        <f>IF(ABS(G20)&lt;9,"",IF(AND(EC!G20&lt;3,ABS(G20)&lt;13),"",IF(AND(EC!G20&lt;0.5,ABS(G20)&lt;20),"",G20)))</f>
        <v>10.014145772191739</v>
      </c>
      <c r="X20" s="213" t="str">
        <f>IF(ABS(H20)&lt;9,"",IF(AND(EC!H20&lt;3,ABS(H20)&lt;13),"",IF(AND(EC!H20&lt;0.5,ABS(H20)&lt;20),"",H20)))</f>
        <v/>
      </c>
      <c r="Y20" s="213" t="str">
        <f>IF(ABS(I20)&lt;9,"",IF(AND(EC!I20&lt;3,ABS(I20)&lt;13),"",IF(AND(EC!I20&lt;0.5,ABS(I20)&lt;20),"",I20)))</f>
        <v/>
      </c>
      <c r="Z20" s="213">
        <f>IF(ABS(J20)&lt;9,"",IF(AND(EC!J20&lt;3,ABS(J20)&lt;13),"",IF(AND(EC!J20&lt;0.5,ABS(J20)&lt;20),"",J20)))</f>
        <v>-13.249429708533629</v>
      </c>
      <c r="AA20" s="213">
        <f>IF(ABS(K20)&lt;9,"",IF(AND(EC!K20&lt;3,ABS(K20)&lt;13),"",IF(AND(EC!K20&lt;0.5,ABS(K20)&lt;20),"",K20)))</f>
        <v>11.527711394410403</v>
      </c>
      <c r="AB20" s="213">
        <f>IF(ABS(L20)&lt;9,"",IF(AND(EC!L20&lt;3,ABS(L20)&lt;13),"",IF(AND(EC!L20&lt;0.5,ABS(L20)&lt;20),"",L20)))</f>
        <v>11.997090265147273</v>
      </c>
      <c r="AC20" s="213">
        <f>IF(ABS(M20)&lt;9,"",IF(AND(EC!M20&lt;3,ABS(M20)&lt;13),"",IF(AND(EC!M20&lt;0.5,ABS(M20)&lt;20),"",M20)))</f>
        <v>13.344049988304535</v>
      </c>
      <c r="AD20" s="214" t="str">
        <f>IF(ABS(N20)&lt;9,"",IF(AND(EC!N20&lt;3,ABS(N20)&lt;13),"",IF(AND(EC!N20&lt;0.5,ABS(N20)&lt;20),"",N20)))</f>
        <v/>
      </c>
      <c r="AE20" s="22">
        <f t="shared" si="8"/>
        <v>5</v>
      </c>
    </row>
    <row r="21" spans="1:31" ht="19.5" customHeight="1">
      <c r="A21" s="95">
        <v>17</v>
      </c>
      <c r="B21" s="82" t="s">
        <v>25</v>
      </c>
      <c r="C21" s="91">
        <v>6.4985545089296401</v>
      </c>
      <c r="D21" s="92">
        <v>3.8501875315100968</v>
      </c>
      <c r="E21" s="92">
        <v>-13.845895448489879</v>
      </c>
      <c r="F21" s="92"/>
      <c r="G21" s="92">
        <v>-0.85548919850108152</v>
      </c>
      <c r="H21" s="92">
        <v>-0.99164651883255606</v>
      </c>
      <c r="I21" s="92">
        <v>5.0088305995695102</v>
      </c>
      <c r="J21" s="92">
        <v>13.70819075195182</v>
      </c>
      <c r="K21" s="92">
        <v>16.298979614527177</v>
      </c>
      <c r="L21" s="92">
        <v>14.788509282018984</v>
      </c>
      <c r="M21" s="92"/>
      <c r="N21" s="93"/>
      <c r="O21" s="215">
        <f t="shared" si="5"/>
        <v>16.298979614527177</v>
      </c>
      <c r="P21" s="216">
        <f t="shared" si="6"/>
        <v>-13.845895448489879</v>
      </c>
      <c r="Q21" s="217">
        <f t="shared" si="7"/>
        <v>4.940024569187079</v>
      </c>
      <c r="R21" s="22"/>
      <c r="S21" s="212" t="str">
        <f>IF(ABS(C21)&lt;9,"",IF(AND(EC!C21&lt;3,ABS(C21)&lt;13),"",IF(AND(EC!C21&lt;0.5,ABS(C21)&lt;20),"",C21)))</f>
        <v/>
      </c>
      <c r="T21" s="213" t="str">
        <f>IF(ABS(D21)&lt;9,"",IF(AND(EC!D21&lt;3,ABS(D21)&lt;13),"",IF(AND(EC!D21&lt;0.5,ABS(D21)&lt;20),"",D21)))</f>
        <v/>
      </c>
      <c r="U21" s="213">
        <f>IF(ABS(E21)&lt;9,"",IF(AND(EC!E21&lt;3,ABS(E21)&lt;13),"",IF(AND(EC!E21&lt;0.5,ABS(E21)&lt;20),"",E21)))</f>
        <v>-13.845895448489879</v>
      </c>
      <c r="V21" s="213" t="str">
        <f>IF(ABS(F21)&lt;9,"",IF(AND(EC!F21&lt;3,ABS(F21)&lt;13),"",IF(AND(EC!F21&lt;0.5,ABS(F21)&lt;20),"",F21)))</f>
        <v/>
      </c>
      <c r="W21" s="213" t="str">
        <f>IF(ABS(G21)&lt;9,"",IF(AND(EC!G21&lt;3,ABS(G21)&lt;13),"",IF(AND(EC!G21&lt;0.5,ABS(G21)&lt;20),"",G21)))</f>
        <v/>
      </c>
      <c r="X21" s="213" t="str">
        <f>IF(ABS(H21)&lt;9,"",IF(AND(EC!H21&lt;3,ABS(H21)&lt;13),"",IF(AND(EC!H21&lt;0.5,ABS(H21)&lt;20),"",H21)))</f>
        <v/>
      </c>
      <c r="Y21" s="213" t="str">
        <f>IF(ABS(I21)&lt;9,"",IF(AND(EC!I21&lt;3,ABS(I21)&lt;13),"",IF(AND(EC!I21&lt;0.5,ABS(I21)&lt;20),"",I21)))</f>
        <v/>
      </c>
      <c r="Z21" s="213">
        <f>IF(ABS(J21)&lt;9,"",IF(AND(EC!J21&lt;3,ABS(J21)&lt;13),"",IF(AND(EC!J21&lt;0.5,ABS(J21)&lt;20),"",J21)))</f>
        <v>13.70819075195182</v>
      </c>
      <c r="AA21" s="213">
        <f>IF(ABS(K21)&lt;9,"",IF(AND(EC!K21&lt;3,ABS(K21)&lt;13),"",IF(AND(EC!K21&lt;0.5,ABS(K21)&lt;20),"",K21)))</f>
        <v>16.298979614527177</v>
      </c>
      <c r="AB21" s="213">
        <f>IF(ABS(L21)&lt;9,"",IF(AND(EC!L21&lt;3,ABS(L21)&lt;13),"",IF(AND(EC!L21&lt;0.5,ABS(L21)&lt;20),"",L21)))</f>
        <v>14.788509282018984</v>
      </c>
      <c r="AC21" s="213" t="str">
        <f>IF(ABS(M21)&lt;9,"",IF(AND(EC!M21&lt;3,ABS(M21)&lt;13),"",IF(AND(EC!M21&lt;0.5,ABS(M21)&lt;20),"",M21)))</f>
        <v/>
      </c>
      <c r="AD21" s="214" t="str">
        <f>IF(ABS(N21)&lt;9,"",IF(AND(EC!N21&lt;3,ABS(N21)&lt;13),"",IF(AND(EC!N21&lt;0.5,ABS(N21)&lt;20),"",N21)))</f>
        <v/>
      </c>
      <c r="AE21" s="22">
        <f t="shared" si="8"/>
        <v>4</v>
      </c>
    </row>
    <row r="22" spans="1:31" ht="19.5" customHeight="1">
      <c r="A22" s="95">
        <v>18</v>
      </c>
      <c r="B22" s="82" t="s">
        <v>27</v>
      </c>
      <c r="C22" s="91">
        <v>7.2270272297385567</v>
      </c>
      <c r="D22" s="92">
        <v>7.6223800482518858</v>
      </c>
      <c r="E22" s="92">
        <v>-6.9972870846702548E-2</v>
      </c>
      <c r="F22" s="92">
        <v>-2.0814101660555342</v>
      </c>
      <c r="G22" s="92">
        <v>4.4927249757815435</v>
      </c>
      <c r="H22" s="92">
        <v>-5.2871376689486773</v>
      </c>
      <c r="I22" s="92">
        <v>-4.1274775145227514</v>
      </c>
      <c r="J22" s="92">
        <v>-5.1718051235142788</v>
      </c>
      <c r="K22" s="92">
        <v>-3.1641463592691341</v>
      </c>
      <c r="L22" s="92">
        <v>-1.9530995894483054</v>
      </c>
      <c r="M22" s="92">
        <v>-7.7288634034302159</v>
      </c>
      <c r="N22" s="93">
        <v>1.999576393419646</v>
      </c>
      <c r="O22" s="215">
        <f t="shared" si="5"/>
        <v>7.6223800482518858</v>
      </c>
      <c r="P22" s="216">
        <f t="shared" si="6"/>
        <v>-7.7288634034302159</v>
      </c>
      <c r="Q22" s="217">
        <f t="shared" si="7"/>
        <v>-0.68685033740366397</v>
      </c>
      <c r="R22" s="22"/>
      <c r="S22" s="212" t="str">
        <f>IF(ABS(C22)&lt;9,"",IF(AND(EC!C22&lt;3,ABS(C22)&lt;13),"",IF(AND(EC!C22&lt;0.5,ABS(C22)&lt;20),"",C22)))</f>
        <v/>
      </c>
      <c r="T22" s="213" t="str">
        <f>IF(ABS(D22)&lt;9,"",IF(AND(EC!D22&lt;3,ABS(D22)&lt;13),"",IF(AND(EC!D22&lt;0.5,ABS(D22)&lt;20),"",D22)))</f>
        <v/>
      </c>
      <c r="U22" s="213" t="str">
        <f>IF(ABS(E22)&lt;9,"",IF(AND(EC!E22&lt;3,ABS(E22)&lt;13),"",IF(AND(EC!E22&lt;0.5,ABS(E22)&lt;20),"",E22)))</f>
        <v/>
      </c>
      <c r="V22" s="213" t="str">
        <f>IF(ABS(F22)&lt;9,"",IF(AND(EC!F22&lt;3,ABS(F22)&lt;13),"",IF(AND(EC!F22&lt;0.5,ABS(F22)&lt;20),"",F22)))</f>
        <v/>
      </c>
      <c r="W22" s="213" t="str">
        <f>IF(ABS(G22)&lt;9,"",IF(AND(EC!G22&lt;3,ABS(G22)&lt;13),"",IF(AND(EC!G22&lt;0.5,ABS(G22)&lt;20),"",G22)))</f>
        <v/>
      </c>
      <c r="X22" s="213" t="str">
        <f>IF(ABS(H22)&lt;9,"",IF(AND(EC!H22&lt;3,ABS(H22)&lt;13),"",IF(AND(EC!H22&lt;0.5,ABS(H22)&lt;20),"",H22)))</f>
        <v/>
      </c>
      <c r="Y22" s="213" t="str">
        <f>IF(ABS(I22)&lt;9,"",IF(AND(EC!I22&lt;3,ABS(I22)&lt;13),"",IF(AND(EC!I22&lt;0.5,ABS(I22)&lt;20),"",I22)))</f>
        <v/>
      </c>
      <c r="Z22" s="213" t="str">
        <f>IF(ABS(J22)&lt;9,"",IF(AND(EC!J22&lt;3,ABS(J22)&lt;13),"",IF(AND(EC!J22&lt;0.5,ABS(J22)&lt;20),"",J22)))</f>
        <v/>
      </c>
      <c r="AA22" s="213" t="str">
        <f>IF(ABS(K22)&lt;9,"",IF(AND(EC!K22&lt;3,ABS(K22)&lt;13),"",IF(AND(EC!K22&lt;0.5,ABS(K22)&lt;20),"",K22)))</f>
        <v/>
      </c>
      <c r="AB22" s="213" t="str">
        <f>IF(ABS(L22)&lt;9,"",IF(AND(EC!L22&lt;3,ABS(L22)&lt;13),"",IF(AND(EC!L22&lt;0.5,ABS(L22)&lt;20),"",L22)))</f>
        <v/>
      </c>
      <c r="AC22" s="213" t="str">
        <f>IF(ABS(M22)&lt;9,"",IF(AND(EC!M22&lt;3,ABS(M22)&lt;13),"",IF(AND(EC!M22&lt;0.5,ABS(M22)&lt;20),"",M22)))</f>
        <v/>
      </c>
      <c r="AD22" s="214" t="str">
        <f>IF(ABS(N22)&lt;9,"",IF(AND(EC!N22&lt;3,ABS(N22)&lt;13),"",IF(AND(EC!N22&lt;0.5,ABS(N22)&lt;20),"",N22)))</f>
        <v/>
      </c>
      <c r="AE22" s="22">
        <f t="shared" si="8"/>
        <v>0</v>
      </c>
    </row>
    <row r="23" spans="1:31" ht="19.5" customHeight="1">
      <c r="A23" s="95">
        <v>19</v>
      </c>
      <c r="B23" s="82" t="s">
        <v>28</v>
      </c>
      <c r="C23" s="91">
        <v>-2.1746150437737044</v>
      </c>
      <c r="D23" s="92">
        <v>-7.1059528662086962</v>
      </c>
      <c r="E23" s="92">
        <v>-2.1564143131474505</v>
      </c>
      <c r="F23" s="92">
        <v>-5.7169163279776036</v>
      </c>
      <c r="G23" s="92">
        <v>7.23436339722066</v>
      </c>
      <c r="H23" s="92">
        <v>-2.8093895735888363</v>
      </c>
      <c r="I23" s="92">
        <v>15.827083030337068</v>
      </c>
      <c r="J23" s="92">
        <v>-3.4707060479342413</v>
      </c>
      <c r="K23" s="92">
        <v>-2.8185513890107994</v>
      </c>
      <c r="L23" s="92">
        <v>5.3298835833072795</v>
      </c>
      <c r="M23" s="92">
        <v>0.16351742979516903</v>
      </c>
      <c r="N23" s="93">
        <v>0.24254563662047887</v>
      </c>
      <c r="O23" s="215">
        <f t="shared" si="5"/>
        <v>15.827083030337068</v>
      </c>
      <c r="P23" s="216">
        <f t="shared" si="6"/>
        <v>-7.1059528662086962</v>
      </c>
      <c r="Q23" s="217">
        <f t="shared" si="7"/>
        <v>0.21207062630327711</v>
      </c>
      <c r="R23" s="22"/>
      <c r="S23" s="212" t="str">
        <f>IF(ABS(C23)&lt;9,"",IF(AND(EC!C23&lt;3,ABS(C23)&lt;13),"",IF(AND(EC!C23&lt;0.5,ABS(C23)&lt;20),"",C23)))</f>
        <v/>
      </c>
      <c r="T23" s="213" t="str">
        <f>IF(ABS(D23)&lt;9,"",IF(AND(EC!D23&lt;3,ABS(D23)&lt;13),"",IF(AND(EC!D23&lt;0.5,ABS(D23)&lt;20),"",D23)))</f>
        <v/>
      </c>
      <c r="U23" s="213" t="str">
        <f>IF(ABS(E23)&lt;9,"",IF(AND(EC!E23&lt;3,ABS(E23)&lt;13),"",IF(AND(EC!E23&lt;0.5,ABS(E23)&lt;20),"",E23)))</f>
        <v/>
      </c>
      <c r="V23" s="213" t="str">
        <f>IF(ABS(F23)&lt;9,"",IF(AND(EC!F23&lt;3,ABS(F23)&lt;13),"",IF(AND(EC!F23&lt;0.5,ABS(F23)&lt;20),"",F23)))</f>
        <v/>
      </c>
      <c r="W23" s="213" t="str">
        <f>IF(ABS(G23)&lt;9,"",IF(AND(EC!G23&lt;3,ABS(G23)&lt;13),"",IF(AND(EC!G23&lt;0.5,ABS(G23)&lt;20),"",G23)))</f>
        <v/>
      </c>
      <c r="X23" s="213" t="str">
        <f>IF(ABS(H23)&lt;9,"",IF(AND(EC!H23&lt;3,ABS(H23)&lt;13),"",IF(AND(EC!H23&lt;0.5,ABS(H23)&lt;20),"",H23)))</f>
        <v/>
      </c>
      <c r="Y23" s="213">
        <f>IF(ABS(I23)&lt;9,"",IF(AND(EC!I23&lt;3,ABS(I23)&lt;13),"",IF(AND(EC!I23&lt;0.5,ABS(I23)&lt;20),"",I23)))</f>
        <v>15.827083030337068</v>
      </c>
      <c r="Z23" s="213" t="str">
        <f>IF(ABS(J23)&lt;9,"",IF(AND(EC!J23&lt;3,ABS(J23)&lt;13),"",IF(AND(EC!J23&lt;0.5,ABS(J23)&lt;20),"",J23)))</f>
        <v/>
      </c>
      <c r="AA23" s="213" t="str">
        <f>IF(ABS(K23)&lt;9,"",IF(AND(EC!K23&lt;3,ABS(K23)&lt;13),"",IF(AND(EC!K23&lt;0.5,ABS(K23)&lt;20),"",K23)))</f>
        <v/>
      </c>
      <c r="AB23" s="213" t="str">
        <f>IF(ABS(L23)&lt;9,"",IF(AND(EC!L23&lt;3,ABS(L23)&lt;13),"",IF(AND(EC!L23&lt;0.5,ABS(L23)&lt;20),"",L23)))</f>
        <v/>
      </c>
      <c r="AC23" s="213" t="str">
        <f>IF(ABS(M23)&lt;9,"",IF(AND(EC!M23&lt;3,ABS(M23)&lt;13),"",IF(AND(EC!M23&lt;0.5,ABS(M23)&lt;20),"",M23)))</f>
        <v/>
      </c>
      <c r="AD23" s="214" t="str">
        <f>IF(ABS(N23)&lt;9,"",IF(AND(EC!N23&lt;3,ABS(N23)&lt;13),"",IF(AND(EC!N23&lt;0.5,ABS(N23)&lt;20),"",N23)))</f>
        <v/>
      </c>
      <c r="AE23" s="22">
        <f t="shared" si="8"/>
        <v>1</v>
      </c>
    </row>
    <row r="24" spans="1:31" ht="19.5" customHeight="1">
      <c r="A24" s="95">
        <v>20</v>
      </c>
      <c r="B24" s="82" t="s">
        <v>29</v>
      </c>
      <c r="C24" s="91">
        <v>-2.850274542071467</v>
      </c>
      <c r="D24" s="92">
        <v>-5.0378132716077948</v>
      </c>
      <c r="E24" s="92">
        <v>-2.1213779656877474</v>
      </c>
      <c r="F24" s="92">
        <v>-3.8324785954954024</v>
      </c>
      <c r="G24" s="92">
        <v>-1.2039823895469066</v>
      </c>
      <c r="H24" s="92">
        <v>2.1226606580404095</v>
      </c>
      <c r="I24" s="92">
        <v>-1.0879357938849876</v>
      </c>
      <c r="J24" s="92">
        <v>3.7359095334065922</v>
      </c>
      <c r="K24" s="92">
        <v>3.3834728416817392</v>
      </c>
      <c r="L24" s="92">
        <v>7.622326467411944</v>
      </c>
      <c r="M24" s="92">
        <v>4.1482733185296778</v>
      </c>
      <c r="N24" s="93">
        <v>8.6360074232782491</v>
      </c>
      <c r="O24" s="215">
        <f t="shared" si="5"/>
        <v>8.6360074232782491</v>
      </c>
      <c r="P24" s="216">
        <f t="shared" si="6"/>
        <v>-5.0378132716077948</v>
      </c>
      <c r="Q24" s="217">
        <f t="shared" si="7"/>
        <v>1.1262323070045255</v>
      </c>
      <c r="R24" s="22"/>
      <c r="S24" s="212" t="str">
        <f>IF(ABS(C24)&lt;9,"",IF(AND(EC!C24&lt;3,ABS(C24)&lt;13),"",IF(AND(EC!C24&lt;0.5,ABS(C24)&lt;20),"",C24)))</f>
        <v/>
      </c>
      <c r="T24" s="213" t="str">
        <f>IF(ABS(D24)&lt;9,"",IF(AND(EC!D24&lt;3,ABS(D24)&lt;13),"",IF(AND(EC!D24&lt;0.5,ABS(D24)&lt;20),"",D24)))</f>
        <v/>
      </c>
      <c r="U24" s="213" t="str">
        <f>IF(ABS(E24)&lt;9,"",IF(AND(EC!E24&lt;3,ABS(E24)&lt;13),"",IF(AND(EC!E24&lt;0.5,ABS(E24)&lt;20),"",E24)))</f>
        <v/>
      </c>
      <c r="V24" s="213" t="str">
        <f>IF(ABS(F24)&lt;9,"",IF(AND(EC!F24&lt;3,ABS(F24)&lt;13),"",IF(AND(EC!F24&lt;0.5,ABS(F24)&lt;20),"",F24)))</f>
        <v/>
      </c>
      <c r="W24" s="213" t="str">
        <f>IF(ABS(G24)&lt;9,"",IF(AND(EC!G24&lt;3,ABS(G24)&lt;13),"",IF(AND(EC!G24&lt;0.5,ABS(G24)&lt;20),"",G24)))</f>
        <v/>
      </c>
      <c r="X24" s="213" t="str">
        <f>IF(ABS(H24)&lt;9,"",IF(AND(EC!H24&lt;3,ABS(H24)&lt;13),"",IF(AND(EC!H24&lt;0.5,ABS(H24)&lt;20),"",H24)))</f>
        <v/>
      </c>
      <c r="Y24" s="213" t="str">
        <f>IF(ABS(I24)&lt;9,"",IF(AND(EC!I24&lt;3,ABS(I24)&lt;13),"",IF(AND(EC!I24&lt;0.5,ABS(I24)&lt;20),"",I24)))</f>
        <v/>
      </c>
      <c r="Z24" s="213" t="str">
        <f>IF(ABS(J24)&lt;9,"",IF(AND(EC!J24&lt;3,ABS(J24)&lt;13),"",IF(AND(EC!J24&lt;0.5,ABS(J24)&lt;20),"",J24)))</f>
        <v/>
      </c>
      <c r="AA24" s="213" t="str">
        <f>IF(ABS(K24)&lt;9,"",IF(AND(EC!K24&lt;3,ABS(K24)&lt;13),"",IF(AND(EC!K24&lt;0.5,ABS(K24)&lt;20),"",K24)))</f>
        <v/>
      </c>
      <c r="AB24" s="213" t="str">
        <f>IF(ABS(L24)&lt;9,"",IF(AND(EC!L24&lt;3,ABS(L24)&lt;13),"",IF(AND(EC!L24&lt;0.5,ABS(L24)&lt;20),"",L24)))</f>
        <v/>
      </c>
      <c r="AC24" s="213" t="str">
        <f>IF(ABS(M24)&lt;9,"",IF(AND(EC!M24&lt;3,ABS(M24)&lt;13),"",IF(AND(EC!M24&lt;0.5,ABS(M24)&lt;20),"",M24)))</f>
        <v/>
      </c>
      <c r="AD24" s="214" t="str">
        <f>IF(ABS(N24)&lt;9,"",IF(AND(EC!N24&lt;3,ABS(N24)&lt;13),"",IF(AND(EC!N24&lt;0.5,ABS(N24)&lt;20),"",N24)))</f>
        <v/>
      </c>
      <c r="AE24" s="22">
        <f t="shared" si="8"/>
        <v>0</v>
      </c>
    </row>
    <row r="25" spans="1:31" ht="19.5" customHeight="1">
      <c r="A25" s="113">
        <v>21</v>
      </c>
      <c r="B25" s="108" t="s">
        <v>30</v>
      </c>
      <c r="C25" s="141">
        <v>0.70314778671757028</v>
      </c>
      <c r="D25" s="141">
        <v>-4.6406392393339759</v>
      </c>
      <c r="E25" s="142">
        <v>-6.4358678936694274</v>
      </c>
      <c r="F25" s="142">
        <v>-2.1510423993405219</v>
      </c>
      <c r="G25" s="142">
        <v>-1.7190840923393558</v>
      </c>
      <c r="H25" s="142">
        <v>-4.312576056072146</v>
      </c>
      <c r="I25" s="142">
        <v>-2.9271403198721204</v>
      </c>
      <c r="J25" s="142">
        <v>0.60046635293552242</v>
      </c>
      <c r="K25" s="142">
        <v>-0.81456585738522747</v>
      </c>
      <c r="L25" s="142">
        <v>-2.6260277877359637</v>
      </c>
      <c r="M25" s="142">
        <v>-5.9252413187262825</v>
      </c>
      <c r="N25" s="143">
        <v>-2.5373841613941792</v>
      </c>
      <c r="O25" s="218">
        <f t="shared" si="5"/>
        <v>0.70314778671757028</v>
      </c>
      <c r="P25" s="219">
        <f t="shared" si="6"/>
        <v>-6.4358678936694274</v>
      </c>
      <c r="Q25" s="220">
        <f t="shared" si="7"/>
        <v>-2.7321629155180087</v>
      </c>
      <c r="R25" s="22"/>
      <c r="S25" s="212" t="str">
        <f>IF(ABS(C25)&lt;9,"",IF(AND(EC!C25&lt;3,ABS(C25)&lt;13),"",IF(AND(EC!C25&lt;0.5,ABS(C25)&lt;20),"",C25)))</f>
        <v/>
      </c>
      <c r="T25" s="213" t="str">
        <f>IF(ABS(D25)&lt;9,"",IF(AND(EC!D25&lt;3,ABS(D25)&lt;13),"",IF(AND(EC!D25&lt;0.5,ABS(D25)&lt;20),"",D25)))</f>
        <v/>
      </c>
      <c r="U25" s="213" t="str">
        <f>IF(ABS(E25)&lt;9,"",IF(AND(EC!E25&lt;3,ABS(E25)&lt;13),"",IF(AND(EC!E25&lt;0.5,ABS(E25)&lt;20),"",E25)))</f>
        <v/>
      </c>
      <c r="V25" s="213" t="str">
        <f>IF(ABS(F25)&lt;9,"",IF(AND(EC!F25&lt;3,ABS(F25)&lt;13),"",IF(AND(EC!F25&lt;0.5,ABS(F25)&lt;20),"",F25)))</f>
        <v/>
      </c>
      <c r="W25" s="213" t="str">
        <f>IF(ABS(G25)&lt;9,"",IF(AND(EC!G25&lt;3,ABS(G25)&lt;13),"",IF(AND(EC!G25&lt;0.5,ABS(G25)&lt;20),"",G25)))</f>
        <v/>
      </c>
      <c r="X25" s="213" t="str">
        <f>IF(ABS(H25)&lt;9,"",IF(AND(EC!H25&lt;3,ABS(H25)&lt;13),"",IF(AND(EC!H25&lt;0.5,ABS(H25)&lt;20),"",H25)))</f>
        <v/>
      </c>
      <c r="Y25" s="213" t="str">
        <f>IF(ABS(I25)&lt;9,"",IF(AND(EC!I25&lt;3,ABS(I25)&lt;13),"",IF(AND(EC!I25&lt;0.5,ABS(I25)&lt;20),"",I25)))</f>
        <v/>
      </c>
      <c r="Z25" s="213" t="str">
        <f>IF(ABS(J25)&lt;9,"",IF(AND(EC!J25&lt;3,ABS(J25)&lt;13),"",IF(AND(EC!J25&lt;0.5,ABS(J25)&lt;20),"",J25)))</f>
        <v/>
      </c>
      <c r="AA25" s="213" t="str">
        <f>IF(ABS(K25)&lt;9,"",IF(AND(EC!K25&lt;3,ABS(K25)&lt;13),"",IF(AND(EC!K25&lt;0.5,ABS(K25)&lt;20),"",K25)))</f>
        <v/>
      </c>
      <c r="AB25" s="213" t="str">
        <f>IF(ABS(L25)&lt;9,"",IF(AND(EC!L25&lt;3,ABS(L25)&lt;13),"",IF(AND(EC!L25&lt;0.5,ABS(L25)&lt;20),"",L25)))</f>
        <v/>
      </c>
      <c r="AC25" s="213" t="str">
        <f>IF(ABS(M25)&lt;9,"",IF(AND(EC!M25&lt;3,ABS(M25)&lt;13),"",IF(AND(EC!M25&lt;0.5,ABS(M25)&lt;20),"",M25)))</f>
        <v/>
      </c>
      <c r="AD25" s="214" t="str">
        <f>IF(ABS(N25)&lt;9,"",IF(AND(EC!N25&lt;3,ABS(N25)&lt;13),"",IF(AND(EC!N25&lt;0.5,ABS(N25)&lt;20),"",N25)))</f>
        <v/>
      </c>
      <c r="AE25" s="22">
        <f t="shared" si="8"/>
        <v>0</v>
      </c>
    </row>
    <row r="26" spans="1:31" ht="19.5" customHeight="1">
      <c r="A26" s="144">
        <v>22</v>
      </c>
      <c r="B26" s="145" t="s">
        <v>31</v>
      </c>
      <c r="C26" s="94">
        <v>3.5033874694891862</v>
      </c>
      <c r="D26" s="149">
        <v>7.1204768019211304</v>
      </c>
      <c r="E26" s="149">
        <v>1.4852200370366175</v>
      </c>
      <c r="F26" s="149">
        <v>-1.1935526803790562</v>
      </c>
      <c r="G26" s="149">
        <v>2.9981390422710521</v>
      </c>
      <c r="H26" s="149">
        <v>-2.9987135121985276</v>
      </c>
      <c r="I26" s="149">
        <v>9.7319545088717305</v>
      </c>
      <c r="J26" s="149">
        <v>6.5363497734065126</v>
      </c>
      <c r="K26" s="149">
        <v>-2.7127456438511308E-2</v>
      </c>
      <c r="L26" s="149">
        <v>3.0183507667603489</v>
      </c>
      <c r="M26" s="149">
        <v>1.3970049391248764</v>
      </c>
      <c r="N26" s="150">
        <v>2.7958721094008894</v>
      </c>
      <c r="O26" s="209">
        <f t="shared" si="5"/>
        <v>9.7319545088717305</v>
      </c>
      <c r="P26" s="210">
        <f t="shared" si="6"/>
        <v>-2.9987135121985276</v>
      </c>
      <c r="Q26" s="211">
        <f t="shared" si="7"/>
        <v>2.8639468166055209</v>
      </c>
      <c r="R26" s="22"/>
      <c r="S26" s="212" t="str">
        <f>IF(ABS(C26)&lt;9,"",IF(AND(EC!C26&lt;3,ABS(C26)&lt;13),"",IF(AND(EC!C26&lt;0.5,ABS(C26)&lt;20),"",C26)))</f>
        <v/>
      </c>
      <c r="T26" s="213" t="str">
        <f>IF(ABS(D26)&lt;9,"",IF(AND(EC!D26&lt;3,ABS(D26)&lt;13),"",IF(AND(EC!D26&lt;0.5,ABS(D26)&lt;20),"",D26)))</f>
        <v/>
      </c>
      <c r="U26" s="213" t="str">
        <f>IF(ABS(E26)&lt;9,"",IF(AND(EC!E26&lt;3,ABS(E26)&lt;13),"",IF(AND(EC!E26&lt;0.5,ABS(E26)&lt;20),"",E26)))</f>
        <v/>
      </c>
      <c r="V26" s="213" t="str">
        <f>IF(ABS(F26)&lt;9,"",IF(AND(EC!F26&lt;3,ABS(F26)&lt;13),"",IF(AND(EC!F26&lt;0.5,ABS(F26)&lt;20),"",F26)))</f>
        <v/>
      </c>
      <c r="W26" s="213" t="str">
        <f>IF(ABS(G26)&lt;9,"",IF(AND(EC!G26&lt;3,ABS(G26)&lt;13),"",IF(AND(EC!G26&lt;0.5,ABS(G26)&lt;20),"",G26)))</f>
        <v/>
      </c>
      <c r="X26" s="213" t="str">
        <f>IF(ABS(H26)&lt;9,"",IF(AND(EC!H26&lt;3,ABS(H26)&lt;13),"",IF(AND(EC!H26&lt;0.5,ABS(H26)&lt;20),"",H26)))</f>
        <v/>
      </c>
      <c r="Y26" s="213" t="str">
        <f>IF(ABS(I26)&lt;9,"",IF(AND(EC!I26&lt;3,ABS(I26)&lt;13),"",IF(AND(EC!I26&lt;0.5,ABS(I26)&lt;20),"",I26)))</f>
        <v/>
      </c>
      <c r="Z26" s="213" t="str">
        <f>IF(ABS(J26)&lt;9,"",IF(AND(EC!J26&lt;3,ABS(J26)&lt;13),"",IF(AND(EC!J26&lt;0.5,ABS(J26)&lt;20),"",J26)))</f>
        <v/>
      </c>
      <c r="AA26" s="213" t="str">
        <f>IF(ABS(K26)&lt;9,"",IF(AND(EC!K26&lt;3,ABS(K26)&lt;13),"",IF(AND(EC!K26&lt;0.5,ABS(K26)&lt;20),"",K26)))</f>
        <v/>
      </c>
      <c r="AB26" s="213" t="str">
        <f>IF(ABS(L26)&lt;9,"",IF(AND(EC!L26&lt;3,ABS(L26)&lt;13),"",IF(AND(EC!L26&lt;0.5,ABS(L26)&lt;20),"",L26)))</f>
        <v/>
      </c>
      <c r="AC26" s="213" t="str">
        <f>IF(ABS(M26)&lt;9,"",IF(AND(EC!M26&lt;3,ABS(M26)&lt;13),"",IF(AND(EC!M26&lt;0.5,ABS(M26)&lt;20),"",M26)))</f>
        <v/>
      </c>
      <c r="AD26" s="214" t="str">
        <f>IF(ABS(N26)&lt;9,"",IF(AND(EC!N26&lt;3,ABS(N26)&lt;13),"",IF(AND(EC!N26&lt;0.5,ABS(N26)&lt;20),"",N26)))</f>
        <v/>
      </c>
      <c r="AE26" s="22">
        <f t="shared" si="8"/>
        <v>0</v>
      </c>
    </row>
    <row r="27" spans="1:31" ht="19.5" customHeight="1">
      <c r="A27" s="95">
        <v>23</v>
      </c>
      <c r="B27" s="82" t="s">
        <v>33</v>
      </c>
      <c r="C27" s="91">
        <v>-0.5189698597019986</v>
      </c>
      <c r="D27" s="92">
        <v>-1.9167080114511172</v>
      </c>
      <c r="E27" s="92">
        <v>-4.8315610750076798</v>
      </c>
      <c r="F27" s="92">
        <v>-5.1659629906991595</v>
      </c>
      <c r="G27" s="92">
        <v>-3.7238288999973808</v>
      </c>
      <c r="H27" s="92">
        <v>-2.6590776820795705</v>
      </c>
      <c r="I27" s="92">
        <v>-1.6535101782207444</v>
      </c>
      <c r="J27" s="92">
        <v>-1.1920706051195329</v>
      </c>
      <c r="K27" s="92">
        <v>1.0776194942306294</v>
      </c>
      <c r="L27" s="92">
        <v>0.8267802773867392</v>
      </c>
      <c r="M27" s="92">
        <v>0.31443091470511381</v>
      </c>
      <c r="N27" s="93">
        <v>-1.3401392221570991</v>
      </c>
      <c r="O27" s="215">
        <f t="shared" si="5"/>
        <v>1.0776194942306294</v>
      </c>
      <c r="P27" s="216">
        <f t="shared" si="6"/>
        <v>-5.1659629906991595</v>
      </c>
      <c r="Q27" s="217">
        <f t="shared" si="7"/>
        <v>-1.7319164865093171</v>
      </c>
      <c r="R27" s="22"/>
      <c r="S27" s="212" t="str">
        <f>IF(ABS(C27)&lt;9,"",IF(AND(EC!C27&lt;3,ABS(C27)&lt;13),"",IF(AND(EC!C27&lt;0.5,ABS(C27)&lt;20),"",C27)))</f>
        <v/>
      </c>
      <c r="T27" s="213" t="str">
        <f>IF(ABS(D27)&lt;9,"",IF(AND(EC!D27&lt;3,ABS(D27)&lt;13),"",IF(AND(EC!D27&lt;0.5,ABS(D27)&lt;20),"",D27)))</f>
        <v/>
      </c>
      <c r="U27" s="213" t="str">
        <f>IF(ABS(E27)&lt;9,"",IF(AND(EC!E27&lt;3,ABS(E27)&lt;13),"",IF(AND(EC!E27&lt;0.5,ABS(E27)&lt;20),"",E27)))</f>
        <v/>
      </c>
      <c r="V27" s="213" t="str">
        <f>IF(ABS(F27)&lt;9,"",IF(AND(EC!F27&lt;3,ABS(F27)&lt;13),"",IF(AND(EC!F27&lt;0.5,ABS(F27)&lt;20),"",F27)))</f>
        <v/>
      </c>
      <c r="W27" s="213" t="str">
        <f>IF(ABS(G27)&lt;9,"",IF(AND(EC!G27&lt;3,ABS(G27)&lt;13),"",IF(AND(EC!G27&lt;0.5,ABS(G27)&lt;20),"",G27)))</f>
        <v/>
      </c>
      <c r="X27" s="213" t="str">
        <f>IF(ABS(H27)&lt;9,"",IF(AND(EC!H27&lt;3,ABS(H27)&lt;13),"",IF(AND(EC!H27&lt;0.5,ABS(H27)&lt;20),"",H27)))</f>
        <v/>
      </c>
      <c r="Y27" s="213" t="str">
        <f>IF(ABS(I27)&lt;9,"",IF(AND(EC!I27&lt;3,ABS(I27)&lt;13),"",IF(AND(EC!I27&lt;0.5,ABS(I27)&lt;20),"",I27)))</f>
        <v/>
      </c>
      <c r="Z27" s="213" t="str">
        <f>IF(ABS(J27)&lt;9,"",IF(AND(EC!J27&lt;3,ABS(J27)&lt;13),"",IF(AND(EC!J27&lt;0.5,ABS(J27)&lt;20),"",J27)))</f>
        <v/>
      </c>
      <c r="AA27" s="213" t="str">
        <f>IF(ABS(K27)&lt;9,"",IF(AND(EC!K27&lt;3,ABS(K27)&lt;13),"",IF(AND(EC!K27&lt;0.5,ABS(K27)&lt;20),"",K27)))</f>
        <v/>
      </c>
      <c r="AB27" s="213" t="str">
        <f>IF(ABS(L27)&lt;9,"",IF(AND(EC!L27&lt;3,ABS(L27)&lt;13),"",IF(AND(EC!L27&lt;0.5,ABS(L27)&lt;20),"",L27)))</f>
        <v/>
      </c>
      <c r="AC27" s="213" t="str">
        <f>IF(ABS(M27)&lt;9,"",IF(AND(EC!M27&lt;3,ABS(M27)&lt;13),"",IF(AND(EC!M27&lt;0.5,ABS(M27)&lt;20),"",M27)))</f>
        <v/>
      </c>
      <c r="AD27" s="214" t="str">
        <f>IF(ABS(N27)&lt;9,"",IF(AND(EC!N27&lt;3,ABS(N27)&lt;13),"",IF(AND(EC!N27&lt;0.5,ABS(N27)&lt;20),"",N27)))</f>
        <v/>
      </c>
      <c r="AE27" s="22">
        <f t="shared" si="8"/>
        <v>0</v>
      </c>
    </row>
    <row r="28" spans="1:31" ht="19.5" customHeight="1">
      <c r="A28" s="95">
        <v>24</v>
      </c>
      <c r="B28" s="82" t="s">
        <v>34</v>
      </c>
      <c r="C28" s="91">
        <v>-1.2577344266202293</v>
      </c>
      <c r="D28" s="92">
        <v>-2.1288459573141649</v>
      </c>
      <c r="E28" s="92">
        <v>-4.3154302856231403</v>
      </c>
      <c r="F28" s="92">
        <v>-3.739486783533946</v>
      </c>
      <c r="G28" s="92">
        <v>-2.9406660658135917</v>
      </c>
      <c r="H28" s="92">
        <v>-4.8503633674634177</v>
      </c>
      <c r="I28" s="92">
        <v>-1.2241058149116693</v>
      </c>
      <c r="J28" s="92">
        <v>0.79406914390643901</v>
      </c>
      <c r="K28" s="92">
        <v>1.229765910999105</v>
      </c>
      <c r="L28" s="92">
        <v>0.5230972096050035</v>
      </c>
      <c r="M28" s="92">
        <v>-0.67080856019057666</v>
      </c>
      <c r="N28" s="93">
        <v>-5.0346665510456939E-2</v>
      </c>
      <c r="O28" s="215">
        <f t="shared" si="5"/>
        <v>1.229765910999105</v>
      </c>
      <c r="P28" s="216">
        <f t="shared" si="6"/>
        <v>-4.8503633674634177</v>
      </c>
      <c r="Q28" s="217">
        <f t="shared" si="7"/>
        <v>-1.5525713052058869</v>
      </c>
      <c r="R28" s="22"/>
      <c r="S28" s="212" t="str">
        <f>IF(ABS(C28)&lt;9,"",IF(AND(EC!C28&lt;3,ABS(C28)&lt;13),"",IF(AND(EC!C28&lt;0.5,ABS(C28)&lt;20),"",C28)))</f>
        <v/>
      </c>
      <c r="T28" s="213" t="str">
        <f>IF(ABS(D28)&lt;9,"",IF(AND(EC!D28&lt;3,ABS(D28)&lt;13),"",IF(AND(EC!D28&lt;0.5,ABS(D28)&lt;20),"",D28)))</f>
        <v/>
      </c>
      <c r="U28" s="213" t="str">
        <f>IF(ABS(E28)&lt;9,"",IF(AND(EC!E28&lt;3,ABS(E28)&lt;13),"",IF(AND(EC!E28&lt;0.5,ABS(E28)&lt;20),"",E28)))</f>
        <v/>
      </c>
      <c r="V28" s="213" t="str">
        <f>IF(ABS(F28)&lt;9,"",IF(AND(EC!F28&lt;3,ABS(F28)&lt;13),"",IF(AND(EC!F28&lt;0.5,ABS(F28)&lt;20),"",F28)))</f>
        <v/>
      </c>
      <c r="W28" s="213" t="str">
        <f>IF(ABS(G28)&lt;9,"",IF(AND(EC!G28&lt;3,ABS(G28)&lt;13),"",IF(AND(EC!G28&lt;0.5,ABS(G28)&lt;20),"",G28)))</f>
        <v/>
      </c>
      <c r="X28" s="213" t="str">
        <f>IF(ABS(H28)&lt;9,"",IF(AND(EC!H28&lt;3,ABS(H28)&lt;13),"",IF(AND(EC!H28&lt;0.5,ABS(H28)&lt;20),"",H28)))</f>
        <v/>
      </c>
      <c r="Y28" s="213" t="str">
        <f>IF(ABS(I28)&lt;9,"",IF(AND(EC!I28&lt;3,ABS(I28)&lt;13),"",IF(AND(EC!I28&lt;0.5,ABS(I28)&lt;20),"",I28)))</f>
        <v/>
      </c>
      <c r="Z28" s="213" t="str">
        <f>IF(ABS(J28)&lt;9,"",IF(AND(EC!J28&lt;3,ABS(J28)&lt;13),"",IF(AND(EC!J28&lt;0.5,ABS(J28)&lt;20),"",J28)))</f>
        <v/>
      </c>
      <c r="AA28" s="213" t="str">
        <f>IF(ABS(K28)&lt;9,"",IF(AND(EC!K28&lt;3,ABS(K28)&lt;13),"",IF(AND(EC!K28&lt;0.5,ABS(K28)&lt;20),"",K28)))</f>
        <v/>
      </c>
      <c r="AB28" s="213" t="str">
        <f>IF(ABS(L28)&lt;9,"",IF(AND(EC!L28&lt;3,ABS(L28)&lt;13),"",IF(AND(EC!L28&lt;0.5,ABS(L28)&lt;20),"",L28)))</f>
        <v/>
      </c>
      <c r="AC28" s="213" t="str">
        <f>IF(ABS(M28)&lt;9,"",IF(AND(EC!M28&lt;3,ABS(M28)&lt;13),"",IF(AND(EC!M28&lt;0.5,ABS(M28)&lt;20),"",M28)))</f>
        <v/>
      </c>
      <c r="AD28" s="214" t="str">
        <f>IF(ABS(N28)&lt;9,"",IF(AND(EC!N28&lt;3,ABS(N28)&lt;13),"",IF(AND(EC!N28&lt;0.5,ABS(N28)&lt;20),"",N28)))</f>
        <v/>
      </c>
      <c r="AE28" s="22">
        <f t="shared" si="8"/>
        <v>0</v>
      </c>
    </row>
    <row r="29" spans="1:31" ht="19.5" customHeight="1">
      <c r="A29" s="95">
        <v>25</v>
      </c>
      <c r="B29" s="82" t="s">
        <v>35</v>
      </c>
      <c r="C29" s="91">
        <v>-4.1346674523852069</v>
      </c>
      <c r="D29" s="92">
        <v>5.1565205736090629</v>
      </c>
      <c r="E29" s="92">
        <v>6.1150311767378804</v>
      </c>
      <c r="F29" s="92">
        <v>-4.5071817979197935</v>
      </c>
      <c r="G29" s="92">
        <v>9.4540182565612429</v>
      </c>
      <c r="H29" s="92">
        <v>1.8321773956941041</v>
      </c>
      <c r="I29" s="92">
        <v>2.3969787218862479</v>
      </c>
      <c r="J29" s="92">
        <v>4.7854006444749597</v>
      </c>
      <c r="K29" s="92">
        <v>0.91448993443826165</v>
      </c>
      <c r="L29" s="92">
        <v>7.3980115507331901</v>
      </c>
      <c r="M29" s="92">
        <v>0.77175350683239097</v>
      </c>
      <c r="N29" s="93">
        <v>3.1085854430703974</v>
      </c>
      <c r="O29" s="215">
        <f t="shared" si="5"/>
        <v>9.4540182565612429</v>
      </c>
      <c r="P29" s="216">
        <f t="shared" si="6"/>
        <v>-4.5071817979197935</v>
      </c>
      <c r="Q29" s="217">
        <f t="shared" si="7"/>
        <v>2.7742598294777281</v>
      </c>
      <c r="R29" s="22"/>
      <c r="S29" s="212" t="str">
        <f>IF(ABS(C29)&lt;9,"",IF(AND(EC!C29&lt;3,ABS(C29)&lt;13),"",IF(AND(EC!C29&lt;0.5,ABS(C29)&lt;20),"",C29)))</f>
        <v/>
      </c>
      <c r="T29" s="213" t="str">
        <f>IF(ABS(D29)&lt;9,"",IF(AND(EC!D29&lt;3,ABS(D29)&lt;13),"",IF(AND(EC!D29&lt;0.5,ABS(D29)&lt;20),"",D29)))</f>
        <v/>
      </c>
      <c r="U29" s="213" t="str">
        <f>IF(ABS(E29)&lt;9,"",IF(AND(EC!E29&lt;3,ABS(E29)&lt;13),"",IF(AND(EC!E29&lt;0.5,ABS(E29)&lt;20),"",E29)))</f>
        <v/>
      </c>
      <c r="V29" s="213" t="str">
        <f>IF(ABS(F29)&lt;9,"",IF(AND(EC!F29&lt;3,ABS(F29)&lt;13),"",IF(AND(EC!F29&lt;0.5,ABS(F29)&lt;20),"",F29)))</f>
        <v/>
      </c>
      <c r="W29" s="213" t="str">
        <f>IF(ABS(G29)&lt;9,"",IF(AND(EC!G29&lt;3,ABS(G29)&lt;13),"",IF(AND(EC!G29&lt;0.5,ABS(G29)&lt;20),"",G29)))</f>
        <v/>
      </c>
      <c r="X29" s="213" t="str">
        <f>IF(ABS(H29)&lt;9,"",IF(AND(EC!H29&lt;3,ABS(H29)&lt;13),"",IF(AND(EC!H29&lt;0.5,ABS(H29)&lt;20),"",H29)))</f>
        <v/>
      </c>
      <c r="Y29" s="213" t="str">
        <f>IF(ABS(I29)&lt;9,"",IF(AND(EC!I29&lt;3,ABS(I29)&lt;13),"",IF(AND(EC!I29&lt;0.5,ABS(I29)&lt;20),"",I29)))</f>
        <v/>
      </c>
      <c r="Z29" s="213" t="str">
        <f>IF(ABS(J29)&lt;9,"",IF(AND(EC!J29&lt;3,ABS(J29)&lt;13),"",IF(AND(EC!J29&lt;0.5,ABS(J29)&lt;20),"",J29)))</f>
        <v/>
      </c>
      <c r="AA29" s="213" t="str">
        <f>IF(ABS(K29)&lt;9,"",IF(AND(EC!K29&lt;3,ABS(K29)&lt;13),"",IF(AND(EC!K29&lt;0.5,ABS(K29)&lt;20),"",K29)))</f>
        <v/>
      </c>
      <c r="AB29" s="213" t="str">
        <f>IF(ABS(L29)&lt;9,"",IF(AND(EC!L29&lt;3,ABS(L29)&lt;13),"",IF(AND(EC!L29&lt;0.5,ABS(L29)&lt;20),"",L29)))</f>
        <v/>
      </c>
      <c r="AC29" s="213" t="str">
        <f>IF(ABS(M29)&lt;9,"",IF(AND(EC!M29&lt;3,ABS(M29)&lt;13),"",IF(AND(EC!M29&lt;0.5,ABS(M29)&lt;20),"",M29)))</f>
        <v/>
      </c>
      <c r="AD29" s="214" t="str">
        <f>IF(ABS(N29)&lt;9,"",IF(AND(EC!N29&lt;3,ABS(N29)&lt;13),"",IF(AND(EC!N29&lt;0.5,ABS(N29)&lt;20),"",N29)))</f>
        <v/>
      </c>
      <c r="AE29" s="22">
        <f t="shared" si="8"/>
        <v>0</v>
      </c>
    </row>
    <row r="30" spans="1:31" ht="19.5" customHeight="1">
      <c r="A30" s="95">
        <v>26</v>
      </c>
      <c r="B30" s="82" t="s">
        <v>36</v>
      </c>
      <c r="C30" s="91">
        <v>5.6727734696063283</v>
      </c>
      <c r="D30" s="92">
        <v>-3.3172264661227774E-2</v>
      </c>
      <c r="E30" s="92">
        <v>-0.75874857998927425</v>
      </c>
      <c r="F30" s="92">
        <v>-0.34329307484523003</v>
      </c>
      <c r="G30" s="92">
        <v>-0.3245826761601765</v>
      </c>
      <c r="H30" s="92">
        <v>1.1622832122312587</v>
      </c>
      <c r="I30" s="92">
        <v>4.5604183017308255</v>
      </c>
      <c r="J30" s="92">
        <v>2.7123444177078331</v>
      </c>
      <c r="K30" s="92">
        <v>5.2668200013859252</v>
      </c>
      <c r="L30" s="92">
        <v>1.1766055263184627</v>
      </c>
      <c r="M30" s="92">
        <v>-1.191695367938689</v>
      </c>
      <c r="N30" s="93">
        <v>-1.8640099199417663</v>
      </c>
      <c r="O30" s="215">
        <f t="shared" si="5"/>
        <v>5.6727734696063283</v>
      </c>
      <c r="P30" s="216">
        <f t="shared" si="6"/>
        <v>-1.8640099199417663</v>
      </c>
      <c r="Q30" s="217">
        <f t="shared" si="7"/>
        <v>1.3363119204536893</v>
      </c>
      <c r="R30" s="22"/>
      <c r="S30" s="212" t="str">
        <f>IF(ABS(C30)&lt;9,"",IF(AND(EC!C30&lt;3,ABS(C30)&lt;13),"",IF(AND(EC!C30&lt;0.5,ABS(C30)&lt;20),"",C30)))</f>
        <v/>
      </c>
      <c r="T30" s="213" t="str">
        <f>IF(ABS(D30)&lt;9,"",IF(AND(EC!D30&lt;3,ABS(D30)&lt;13),"",IF(AND(EC!D30&lt;0.5,ABS(D30)&lt;20),"",D30)))</f>
        <v/>
      </c>
      <c r="U30" s="213" t="str">
        <f>IF(ABS(E30)&lt;9,"",IF(AND(EC!E30&lt;3,ABS(E30)&lt;13),"",IF(AND(EC!E30&lt;0.5,ABS(E30)&lt;20),"",E30)))</f>
        <v/>
      </c>
      <c r="V30" s="213" t="str">
        <f>IF(ABS(F30)&lt;9,"",IF(AND(EC!F30&lt;3,ABS(F30)&lt;13),"",IF(AND(EC!F30&lt;0.5,ABS(F30)&lt;20),"",F30)))</f>
        <v/>
      </c>
      <c r="W30" s="213" t="str">
        <f>IF(ABS(G30)&lt;9,"",IF(AND(EC!G30&lt;3,ABS(G30)&lt;13),"",IF(AND(EC!G30&lt;0.5,ABS(G30)&lt;20),"",G30)))</f>
        <v/>
      </c>
      <c r="X30" s="213" t="str">
        <f>IF(ABS(H30)&lt;9,"",IF(AND(EC!H30&lt;3,ABS(H30)&lt;13),"",IF(AND(EC!H30&lt;0.5,ABS(H30)&lt;20),"",H30)))</f>
        <v/>
      </c>
      <c r="Y30" s="213" t="str">
        <f>IF(ABS(I30)&lt;9,"",IF(AND(EC!I30&lt;3,ABS(I30)&lt;13),"",IF(AND(EC!I30&lt;0.5,ABS(I30)&lt;20),"",I30)))</f>
        <v/>
      </c>
      <c r="Z30" s="213" t="str">
        <f>IF(ABS(J30)&lt;9,"",IF(AND(EC!J30&lt;3,ABS(J30)&lt;13),"",IF(AND(EC!J30&lt;0.5,ABS(J30)&lt;20),"",J30)))</f>
        <v/>
      </c>
      <c r="AA30" s="213" t="str">
        <f>IF(ABS(K30)&lt;9,"",IF(AND(EC!K30&lt;3,ABS(K30)&lt;13),"",IF(AND(EC!K30&lt;0.5,ABS(K30)&lt;20),"",K30)))</f>
        <v/>
      </c>
      <c r="AB30" s="213" t="str">
        <f>IF(ABS(L30)&lt;9,"",IF(AND(EC!L30&lt;3,ABS(L30)&lt;13),"",IF(AND(EC!L30&lt;0.5,ABS(L30)&lt;20),"",L30)))</f>
        <v/>
      </c>
      <c r="AC30" s="213" t="str">
        <f>IF(ABS(M30)&lt;9,"",IF(AND(EC!M30&lt;3,ABS(M30)&lt;13),"",IF(AND(EC!M30&lt;0.5,ABS(M30)&lt;20),"",M30)))</f>
        <v/>
      </c>
      <c r="AD30" s="214" t="str">
        <f>IF(ABS(N30)&lt;9,"",IF(AND(EC!N30&lt;3,ABS(N30)&lt;13),"",IF(AND(EC!N30&lt;0.5,ABS(N30)&lt;20),"",N30)))</f>
        <v/>
      </c>
      <c r="AE30" s="22">
        <f t="shared" si="8"/>
        <v>0</v>
      </c>
    </row>
    <row r="31" spans="1:31" ht="19.5" customHeight="1">
      <c r="A31" s="95">
        <v>27</v>
      </c>
      <c r="B31" s="82" t="s">
        <v>38</v>
      </c>
      <c r="C31" s="91">
        <v>0.35612190190756643</v>
      </c>
      <c r="D31" s="92">
        <v>-2.6448716883342356</v>
      </c>
      <c r="E31" s="92">
        <v>2.6664374589837418</v>
      </c>
      <c r="F31" s="92">
        <v>-2.2700603632053311</v>
      </c>
      <c r="G31" s="92">
        <v>-1.9380115253578272</v>
      </c>
      <c r="H31" s="92">
        <v>-2.83534591940791</v>
      </c>
      <c r="I31" s="92">
        <v>-1.4236096301909764</v>
      </c>
      <c r="J31" s="92">
        <v>-0.54313426851558477</v>
      </c>
      <c r="K31" s="92">
        <v>-4.4899961901170773</v>
      </c>
      <c r="L31" s="92">
        <v>-4.4899961901170773</v>
      </c>
      <c r="M31" s="92">
        <v>-3.3356982460640712</v>
      </c>
      <c r="N31" s="93">
        <v>-1.7182183685657726</v>
      </c>
      <c r="O31" s="215">
        <f t="shared" si="5"/>
        <v>2.6664374589837418</v>
      </c>
      <c r="P31" s="216">
        <f t="shared" si="6"/>
        <v>-4.4899961901170773</v>
      </c>
      <c r="Q31" s="217">
        <f t="shared" si="7"/>
        <v>-1.8888652524153795</v>
      </c>
      <c r="R31" s="22"/>
      <c r="S31" s="212" t="str">
        <f>IF(ABS(C31)&lt;9,"",IF(AND(EC!C31&lt;3,ABS(C31)&lt;13),"",IF(AND(EC!C31&lt;0.5,ABS(C31)&lt;20),"",C31)))</f>
        <v/>
      </c>
      <c r="T31" s="213" t="str">
        <f>IF(ABS(D31)&lt;9,"",IF(AND(EC!D31&lt;3,ABS(D31)&lt;13),"",IF(AND(EC!D31&lt;0.5,ABS(D31)&lt;20),"",D31)))</f>
        <v/>
      </c>
      <c r="U31" s="213" t="str">
        <f>IF(ABS(E31)&lt;9,"",IF(AND(EC!E31&lt;3,ABS(E31)&lt;13),"",IF(AND(EC!E31&lt;0.5,ABS(E31)&lt;20),"",E31)))</f>
        <v/>
      </c>
      <c r="V31" s="213" t="str">
        <f>IF(ABS(F31)&lt;9,"",IF(AND(EC!F31&lt;3,ABS(F31)&lt;13),"",IF(AND(EC!F31&lt;0.5,ABS(F31)&lt;20),"",F31)))</f>
        <v/>
      </c>
      <c r="W31" s="213" t="str">
        <f>IF(ABS(G31)&lt;9,"",IF(AND(EC!G31&lt;3,ABS(G31)&lt;13),"",IF(AND(EC!G31&lt;0.5,ABS(G31)&lt;20),"",G31)))</f>
        <v/>
      </c>
      <c r="X31" s="213" t="str">
        <f>IF(ABS(H31)&lt;9,"",IF(AND(EC!H31&lt;3,ABS(H31)&lt;13),"",IF(AND(EC!H31&lt;0.5,ABS(H31)&lt;20),"",H31)))</f>
        <v/>
      </c>
      <c r="Y31" s="213" t="str">
        <f>IF(ABS(I31)&lt;9,"",IF(AND(EC!I31&lt;3,ABS(I31)&lt;13),"",IF(AND(EC!I31&lt;0.5,ABS(I31)&lt;20),"",I31)))</f>
        <v/>
      </c>
      <c r="Z31" s="213" t="str">
        <f>IF(ABS(J31)&lt;9,"",IF(AND(EC!J31&lt;3,ABS(J31)&lt;13),"",IF(AND(EC!J31&lt;0.5,ABS(J31)&lt;20),"",J31)))</f>
        <v/>
      </c>
      <c r="AA31" s="213" t="str">
        <f>IF(ABS(K31)&lt;9,"",IF(AND(EC!K31&lt;3,ABS(K31)&lt;13),"",IF(AND(EC!K31&lt;0.5,ABS(K31)&lt;20),"",K31)))</f>
        <v/>
      </c>
      <c r="AB31" s="213" t="str">
        <f>IF(ABS(L31)&lt;9,"",IF(AND(EC!L31&lt;3,ABS(L31)&lt;13),"",IF(AND(EC!L31&lt;0.5,ABS(L31)&lt;20),"",L31)))</f>
        <v/>
      </c>
      <c r="AC31" s="213" t="str">
        <f>IF(ABS(M31)&lt;9,"",IF(AND(EC!M31&lt;3,ABS(M31)&lt;13),"",IF(AND(EC!M31&lt;0.5,ABS(M31)&lt;20),"",M31)))</f>
        <v/>
      </c>
      <c r="AD31" s="214" t="str">
        <f>IF(ABS(N31)&lt;9,"",IF(AND(EC!N31&lt;3,ABS(N31)&lt;13),"",IF(AND(EC!N31&lt;0.5,ABS(N31)&lt;20),"",N31)))</f>
        <v/>
      </c>
      <c r="AE31" s="22">
        <f t="shared" si="8"/>
        <v>0</v>
      </c>
    </row>
    <row r="32" spans="1:31" ht="19.5" customHeight="1">
      <c r="A32" s="95">
        <v>28</v>
      </c>
      <c r="B32" s="82" t="s">
        <v>39</v>
      </c>
      <c r="C32" s="91">
        <v>-0.25822423569693692</v>
      </c>
      <c r="D32" s="92">
        <v>2.5964496974368662E-2</v>
      </c>
      <c r="E32" s="92">
        <v>-0.8917602756016485</v>
      </c>
      <c r="F32" s="92">
        <v>-2.4089431600959301</v>
      </c>
      <c r="G32" s="92">
        <v>0.38581608632194292</v>
      </c>
      <c r="H32" s="92">
        <v>2.161082610064998</v>
      </c>
      <c r="I32" s="92">
        <v>-0.4478958746722515</v>
      </c>
      <c r="J32" s="92">
        <v>1.9338774755323389</v>
      </c>
      <c r="K32" s="92">
        <v>-2.3726878899791592</v>
      </c>
      <c r="L32" s="92">
        <v>-3.6326139461877838</v>
      </c>
      <c r="M32" s="92">
        <v>-8.5141349274254896</v>
      </c>
      <c r="N32" s="93">
        <v>-2.8216707943835093</v>
      </c>
      <c r="O32" s="215">
        <f t="shared" si="5"/>
        <v>2.161082610064998</v>
      </c>
      <c r="P32" s="216">
        <f t="shared" si="6"/>
        <v>-8.5141349274254896</v>
      </c>
      <c r="Q32" s="217">
        <f t="shared" si="7"/>
        <v>-1.4034325362624216</v>
      </c>
      <c r="R32" s="22"/>
      <c r="S32" s="212" t="str">
        <f>IF(ABS(C32)&lt;9,"",IF(AND(EC!C32&lt;3,ABS(C32)&lt;13),"",IF(AND(EC!C32&lt;0.5,ABS(C32)&lt;20),"",C32)))</f>
        <v/>
      </c>
      <c r="T32" s="213" t="str">
        <f>IF(ABS(D32)&lt;9,"",IF(AND(EC!D32&lt;3,ABS(D32)&lt;13),"",IF(AND(EC!D32&lt;0.5,ABS(D32)&lt;20),"",D32)))</f>
        <v/>
      </c>
      <c r="U32" s="213" t="str">
        <f>IF(ABS(E32)&lt;9,"",IF(AND(EC!E32&lt;3,ABS(E32)&lt;13),"",IF(AND(EC!E32&lt;0.5,ABS(E32)&lt;20),"",E32)))</f>
        <v/>
      </c>
      <c r="V32" s="213" t="str">
        <f>IF(ABS(F32)&lt;9,"",IF(AND(EC!F32&lt;3,ABS(F32)&lt;13),"",IF(AND(EC!F32&lt;0.5,ABS(F32)&lt;20),"",F32)))</f>
        <v/>
      </c>
      <c r="W32" s="213" t="str">
        <f>IF(ABS(G32)&lt;9,"",IF(AND(EC!G32&lt;3,ABS(G32)&lt;13),"",IF(AND(EC!G32&lt;0.5,ABS(G32)&lt;20),"",G32)))</f>
        <v/>
      </c>
      <c r="X32" s="213" t="str">
        <f>IF(ABS(H32)&lt;9,"",IF(AND(EC!H32&lt;3,ABS(H32)&lt;13),"",IF(AND(EC!H32&lt;0.5,ABS(H32)&lt;20),"",H32)))</f>
        <v/>
      </c>
      <c r="Y32" s="213" t="str">
        <f>IF(ABS(I32)&lt;9,"",IF(AND(EC!I32&lt;3,ABS(I32)&lt;13),"",IF(AND(EC!I32&lt;0.5,ABS(I32)&lt;20),"",I32)))</f>
        <v/>
      </c>
      <c r="Z32" s="213" t="str">
        <f>IF(ABS(J32)&lt;9,"",IF(AND(EC!J32&lt;3,ABS(J32)&lt;13),"",IF(AND(EC!J32&lt;0.5,ABS(J32)&lt;20),"",J32)))</f>
        <v/>
      </c>
      <c r="AA32" s="213" t="str">
        <f>IF(ABS(K32)&lt;9,"",IF(AND(EC!K32&lt;3,ABS(K32)&lt;13),"",IF(AND(EC!K32&lt;0.5,ABS(K32)&lt;20),"",K32)))</f>
        <v/>
      </c>
      <c r="AB32" s="213" t="str">
        <f>IF(ABS(L32)&lt;9,"",IF(AND(EC!L32&lt;3,ABS(L32)&lt;13),"",IF(AND(EC!L32&lt;0.5,ABS(L32)&lt;20),"",L32)))</f>
        <v/>
      </c>
      <c r="AC32" s="213" t="str">
        <f>IF(ABS(M32)&lt;9,"",IF(AND(EC!M32&lt;3,ABS(M32)&lt;13),"",IF(AND(EC!M32&lt;0.5,ABS(M32)&lt;20),"",M32)))</f>
        <v/>
      </c>
      <c r="AD32" s="214" t="str">
        <f>IF(ABS(N32)&lt;9,"",IF(AND(EC!N32&lt;3,ABS(N32)&lt;13),"",IF(AND(EC!N32&lt;0.5,ABS(N32)&lt;20),"",N32)))</f>
        <v/>
      </c>
      <c r="AE32" s="22">
        <f t="shared" si="8"/>
        <v>0</v>
      </c>
    </row>
    <row r="33" spans="1:31" ht="19.5" customHeight="1">
      <c r="A33" s="95">
        <v>29</v>
      </c>
      <c r="B33" s="82" t="s">
        <v>40</v>
      </c>
      <c r="C33" s="91">
        <v>-2.3202565447899608</v>
      </c>
      <c r="D33" s="92">
        <v>-2.5630108927421125</v>
      </c>
      <c r="E33" s="92">
        <v>-8.7296535154661195E-2</v>
      </c>
      <c r="F33" s="92">
        <v>-4.4364199154076323</v>
      </c>
      <c r="G33" s="92">
        <v>-8.6520593379665254</v>
      </c>
      <c r="H33" s="92">
        <v>-0.52233627161842688</v>
      </c>
      <c r="I33" s="92">
        <v>1.9167225063033566</v>
      </c>
      <c r="J33" s="92">
        <v>2.3715087777854675</v>
      </c>
      <c r="K33" s="92">
        <v>-1.566858222318495</v>
      </c>
      <c r="L33" s="92">
        <v>-2.5548563789518473</v>
      </c>
      <c r="M33" s="92">
        <v>-4.2094916508993494</v>
      </c>
      <c r="N33" s="93">
        <v>-5.4548647317311101</v>
      </c>
      <c r="O33" s="215">
        <f t="shared" si="5"/>
        <v>2.3715087777854675</v>
      </c>
      <c r="P33" s="216">
        <f t="shared" si="6"/>
        <v>-8.6520593379665254</v>
      </c>
      <c r="Q33" s="217">
        <f t="shared" si="7"/>
        <v>-2.3399349331242747</v>
      </c>
      <c r="R33" s="22"/>
      <c r="S33" s="212" t="str">
        <f>IF(ABS(C33)&lt;9,"",IF(AND(EC!C33&lt;3,ABS(C33)&lt;13),"",IF(AND(EC!C33&lt;0.5,ABS(C33)&lt;20),"",C33)))</f>
        <v/>
      </c>
      <c r="T33" s="213" t="str">
        <f>IF(ABS(D33)&lt;9,"",IF(AND(EC!D33&lt;3,ABS(D33)&lt;13),"",IF(AND(EC!D33&lt;0.5,ABS(D33)&lt;20),"",D33)))</f>
        <v/>
      </c>
      <c r="U33" s="213" t="str">
        <f>IF(ABS(E33)&lt;9,"",IF(AND(EC!E33&lt;3,ABS(E33)&lt;13),"",IF(AND(EC!E33&lt;0.5,ABS(E33)&lt;20),"",E33)))</f>
        <v/>
      </c>
      <c r="V33" s="213" t="str">
        <f>IF(ABS(F33)&lt;9,"",IF(AND(EC!F33&lt;3,ABS(F33)&lt;13),"",IF(AND(EC!F33&lt;0.5,ABS(F33)&lt;20),"",F33)))</f>
        <v/>
      </c>
      <c r="W33" s="213" t="str">
        <f>IF(ABS(G33)&lt;9,"",IF(AND(EC!G33&lt;3,ABS(G33)&lt;13),"",IF(AND(EC!G33&lt;0.5,ABS(G33)&lt;20),"",G33)))</f>
        <v/>
      </c>
      <c r="X33" s="213" t="str">
        <f>IF(ABS(H33)&lt;9,"",IF(AND(EC!H33&lt;3,ABS(H33)&lt;13),"",IF(AND(EC!H33&lt;0.5,ABS(H33)&lt;20),"",H33)))</f>
        <v/>
      </c>
      <c r="Y33" s="213" t="str">
        <f>IF(ABS(I33)&lt;9,"",IF(AND(EC!I33&lt;3,ABS(I33)&lt;13),"",IF(AND(EC!I33&lt;0.5,ABS(I33)&lt;20),"",I33)))</f>
        <v/>
      </c>
      <c r="Z33" s="213" t="str">
        <f>IF(ABS(J33)&lt;9,"",IF(AND(EC!J33&lt;3,ABS(J33)&lt;13),"",IF(AND(EC!J33&lt;0.5,ABS(J33)&lt;20),"",J33)))</f>
        <v/>
      </c>
      <c r="AA33" s="213" t="str">
        <f>IF(ABS(K33)&lt;9,"",IF(AND(EC!K33&lt;3,ABS(K33)&lt;13),"",IF(AND(EC!K33&lt;0.5,ABS(K33)&lt;20),"",K33)))</f>
        <v/>
      </c>
      <c r="AB33" s="213" t="str">
        <f>IF(ABS(L33)&lt;9,"",IF(AND(EC!L33&lt;3,ABS(L33)&lt;13),"",IF(AND(EC!L33&lt;0.5,ABS(L33)&lt;20),"",L33)))</f>
        <v/>
      </c>
      <c r="AC33" s="213" t="str">
        <f>IF(ABS(M33)&lt;9,"",IF(AND(EC!M33&lt;3,ABS(M33)&lt;13),"",IF(AND(EC!M33&lt;0.5,ABS(M33)&lt;20),"",M33)))</f>
        <v/>
      </c>
      <c r="AD33" s="214" t="str">
        <f>IF(ABS(N33)&lt;9,"",IF(AND(EC!N33&lt;3,ABS(N33)&lt;13),"",IF(AND(EC!N33&lt;0.5,ABS(N33)&lt;20),"",N33)))</f>
        <v/>
      </c>
      <c r="AE33" s="22">
        <f t="shared" si="8"/>
        <v>0</v>
      </c>
    </row>
    <row r="34" spans="1:31" ht="19.5" customHeight="1">
      <c r="A34" s="95">
        <v>30</v>
      </c>
      <c r="B34" s="82" t="s">
        <v>41</v>
      </c>
      <c r="C34" s="91">
        <v>-0.73315721442648052</v>
      </c>
      <c r="D34" s="92">
        <v>-11.689632361457571</v>
      </c>
      <c r="E34" s="92">
        <v>-0.50935037998728194</v>
      </c>
      <c r="F34" s="92">
        <v>-0.44533532692781885</v>
      </c>
      <c r="G34" s="92">
        <v>2.8666589716185653</v>
      </c>
      <c r="H34" s="92">
        <v>0.51387906516294712</v>
      </c>
      <c r="I34" s="92">
        <v>1.8910779650112775</v>
      </c>
      <c r="J34" s="92">
        <v>2.2810041146255542</v>
      </c>
      <c r="K34" s="92">
        <v>0.97815200798271218</v>
      </c>
      <c r="L34" s="92">
        <v>-0.15993041214707618</v>
      </c>
      <c r="M34" s="92">
        <v>2.5723331162680099</v>
      </c>
      <c r="N34" s="93">
        <v>-2.3973771598128946</v>
      </c>
      <c r="O34" s="215">
        <f t="shared" si="5"/>
        <v>2.8666589716185653</v>
      </c>
      <c r="P34" s="216">
        <f t="shared" si="6"/>
        <v>-11.689632361457571</v>
      </c>
      <c r="Q34" s="217">
        <f t="shared" si="7"/>
        <v>-0.40263980117417147</v>
      </c>
      <c r="R34" s="22"/>
      <c r="S34" s="212" t="str">
        <f>IF(ABS(C34)&lt;9,"",IF(AND(EC!C34&lt;3,ABS(C34)&lt;13),"",IF(AND(EC!C34&lt;0.5,ABS(C34)&lt;20),"",C34)))</f>
        <v/>
      </c>
      <c r="T34" s="213" t="str">
        <f>IF(ABS(D34)&lt;9,"",IF(AND(EC!D34&lt;3,ABS(D34)&lt;13),"",IF(AND(EC!D34&lt;0.5,ABS(D34)&lt;20),"",D34)))</f>
        <v/>
      </c>
      <c r="U34" s="213" t="str">
        <f>IF(ABS(E34)&lt;9,"",IF(AND(EC!E34&lt;3,ABS(E34)&lt;13),"",IF(AND(EC!E34&lt;0.5,ABS(E34)&lt;20),"",E34)))</f>
        <v/>
      </c>
      <c r="V34" s="213" t="str">
        <f>IF(ABS(F34)&lt;9,"",IF(AND(EC!F34&lt;3,ABS(F34)&lt;13),"",IF(AND(EC!F34&lt;0.5,ABS(F34)&lt;20),"",F34)))</f>
        <v/>
      </c>
      <c r="W34" s="213" t="str">
        <f>IF(ABS(G34)&lt;9,"",IF(AND(EC!G34&lt;3,ABS(G34)&lt;13),"",IF(AND(EC!G34&lt;0.5,ABS(G34)&lt;20),"",G34)))</f>
        <v/>
      </c>
      <c r="X34" s="213" t="str">
        <f>IF(ABS(H34)&lt;9,"",IF(AND(EC!H34&lt;3,ABS(H34)&lt;13),"",IF(AND(EC!H34&lt;0.5,ABS(H34)&lt;20),"",H34)))</f>
        <v/>
      </c>
      <c r="Y34" s="213" t="str">
        <f>IF(ABS(I34)&lt;9,"",IF(AND(EC!I34&lt;3,ABS(I34)&lt;13),"",IF(AND(EC!I34&lt;0.5,ABS(I34)&lt;20),"",I34)))</f>
        <v/>
      </c>
      <c r="Z34" s="213" t="str">
        <f>IF(ABS(J34)&lt;9,"",IF(AND(EC!J34&lt;3,ABS(J34)&lt;13),"",IF(AND(EC!J34&lt;0.5,ABS(J34)&lt;20),"",J34)))</f>
        <v/>
      </c>
      <c r="AA34" s="213" t="str">
        <f>IF(ABS(K34)&lt;9,"",IF(AND(EC!K34&lt;3,ABS(K34)&lt;13),"",IF(AND(EC!K34&lt;0.5,ABS(K34)&lt;20),"",K34)))</f>
        <v/>
      </c>
      <c r="AB34" s="213" t="str">
        <f>IF(ABS(L34)&lt;9,"",IF(AND(EC!L34&lt;3,ABS(L34)&lt;13),"",IF(AND(EC!L34&lt;0.5,ABS(L34)&lt;20),"",L34)))</f>
        <v/>
      </c>
      <c r="AC34" s="213" t="str">
        <f>IF(ABS(M34)&lt;9,"",IF(AND(EC!M34&lt;3,ABS(M34)&lt;13),"",IF(AND(EC!M34&lt;0.5,ABS(M34)&lt;20),"",M34)))</f>
        <v/>
      </c>
      <c r="AD34" s="214" t="str">
        <f>IF(ABS(N34)&lt;9,"",IF(AND(EC!N34&lt;3,ABS(N34)&lt;13),"",IF(AND(EC!N34&lt;0.5,ABS(N34)&lt;20),"",N34)))</f>
        <v/>
      </c>
      <c r="AE34" s="22">
        <f t="shared" si="8"/>
        <v>0</v>
      </c>
    </row>
    <row r="35" spans="1:31" ht="19.5" customHeight="1">
      <c r="A35" s="95">
        <v>31</v>
      </c>
      <c r="B35" s="82" t="s">
        <v>43</v>
      </c>
      <c r="C35" s="91">
        <v>1.6717651309355586</v>
      </c>
      <c r="D35" s="92">
        <v>2.0010459293153318</v>
      </c>
      <c r="E35" s="92">
        <v>-8.7588672318911573</v>
      </c>
      <c r="F35" s="92">
        <v>-13.655723366056742</v>
      </c>
      <c r="G35" s="92">
        <v>-15.454892537782118</v>
      </c>
      <c r="H35" s="92">
        <v>-13.761197123956189</v>
      </c>
      <c r="I35" s="92">
        <v>-6.7814624518691469</v>
      </c>
      <c r="J35" s="92">
        <v>-8.2153645479473862</v>
      </c>
      <c r="K35" s="92"/>
      <c r="L35" s="92"/>
      <c r="M35" s="92"/>
      <c r="N35" s="93"/>
      <c r="O35" s="215">
        <f t="shared" si="5"/>
        <v>2.0010459293153318</v>
      </c>
      <c r="P35" s="216">
        <f t="shared" si="6"/>
        <v>-15.454892537782118</v>
      </c>
      <c r="Q35" s="217">
        <f t="shared" si="7"/>
        <v>-7.8693370249064811</v>
      </c>
      <c r="R35" s="22"/>
      <c r="S35" s="212" t="str">
        <f>IF(ABS(C35)&lt;9,"",IF(AND(EC!C35&lt;3,ABS(C35)&lt;13),"",IF(AND(EC!C35&lt;0.5,ABS(C35)&lt;20),"",C35)))</f>
        <v/>
      </c>
      <c r="T35" s="213" t="str">
        <f>IF(ABS(D35)&lt;9,"",IF(AND(EC!D35&lt;3,ABS(D35)&lt;13),"",IF(AND(EC!D35&lt;0.5,ABS(D35)&lt;20),"",D35)))</f>
        <v/>
      </c>
      <c r="U35" s="213" t="str">
        <f>IF(ABS(E35)&lt;9,"",IF(AND(EC!E35&lt;3,ABS(E35)&lt;13),"",IF(AND(EC!E35&lt;0.5,ABS(E35)&lt;20),"",E35)))</f>
        <v/>
      </c>
      <c r="V35" s="213">
        <f>IF(ABS(F35)&lt;9,"",IF(AND(EC!F35&lt;3,ABS(F35)&lt;13),"",IF(AND(EC!F35&lt;0.5,ABS(F35)&lt;20),"",F35)))</f>
        <v>-13.655723366056742</v>
      </c>
      <c r="W35" s="213">
        <f>IF(ABS(G35)&lt;9,"",IF(AND(EC!G35&lt;3,ABS(G35)&lt;13),"",IF(AND(EC!G35&lt;0.5,ABS(G35)&lt;20),"",G35)))</f>
        <v>-15.454892537782118</v>
      </c>
      <c r="X35" s="213">
        <f>IF(ABS(H35)&lt;9,"",IF(AND(EC!H35&lt;3,ABS(H35)&lt;13),"",IF(AND(EC!H35&lt;0.5,ABS(H35)&lt;20),"",H35)))</f>
        <v>-13.761197123956189</v>
      </c>
      <c r="Y35" s="213" t="str">
        <f>IF(ABS(I35)&lt;9,"",IF(AND(EC!I35&lt;3,ABS(I35)&lt;13),"",IF(AND(EC!I35&lt;0.5,ABS(I35)&lt;20),"",I35)))</f>
        <v/>
      </c>
      <c r="Z35" s="213" t="str">
        <f>IF(ABS(J35)&lt;9,"",IF(AND(EC!J35&lt;3,ABS(J35)&lt;13),"",IF(AND(EC!J35&lt;0.5,ABS(J35)&lt;20),"",J35)))</f>
        <v/>
      </c>
      <c r="AA35" s="213" t="str">
        <f>IF(ABS(K35)&lt;9,"",IF(AND(EC!K35&lt;3,ABS(K35)&lt;13),"",IF(AND(EC!K35&lt;0.5,ABS(K35)&lt;20),"",K35)))</f>
        <v/>
      </c>
      <c r="AB35" s="213" t="str">
        <f>IF(ABS(L35)&lt;9,"",IF(AND(EC!L35&lt;3,ABS(L35)&lt;13),"",IF(AND(EC!L35&lt;0.5,ABS(L35)&lt;20),"",L35)))</f>
        <v/>
      </c>
      <c r="AC35" s="213" t="str">
        <f>IF(ABS(M35)&lt;9,"",IF(AND(EC!M35&lt;3,ABS(M35)&lt;13),"",IF(AND(EC!M35&lt;0.5,ABS(M35)&lt;20),"",M35)))</f>
        <v/>
      </c>
      <c r="AD35" s="214" t="str">
        <f>IF(ABS(N35)&lt;9,"",IF(AND(EC!N35&lt;3,ABS(N35)&lt;13),"",IF(AND(EC!N35&lt;0.5,ABS(N35)&lt;20),"",N35)))</f>
        <v/>
      </c>
      <c r="AE35" s="22">
        <f t="shared" si="8"/>
        <v>3</v>
      </c>
    </row>
    <row r="36" spans="1:31" ht="19.5" customHeight="1">
      <c r="A36" s="95">
        <v>32</v>
      </c>
      <c r="B36" s="82" t="s">
        <v>45</v>
      </c>
      <c r="C36" s="92">
        <v>0.55278054855025704</v>
      </c>
      <c r="D36" s="92">
        <v>-0.40271895747806769</v>
      </c>
      <c r="E36" s="92">
        <v>1.7488277508995902</v>
      </c>
      <c r="F36" s="92">
        <v>3.5582656018421616E-2</v>
      </c>
      <c r="G36" s="92">
        <v>-1.3794834460101815</v>
      </c>
      <c r="H36" s="92">
        <v>-2.953291135552687</v>
      </c>
      <c r="I36" s="92">
        <v>-1.489909806052033</v>
      </c>
      <c r="J36" s="92">
        <v>-4.1970388355448156</v>
      </c>
      <c r="K36" s="92">
        <v>-3.204145058302589</v>
      </c>
      <c r="L36" s="92">
        <v>-4.1547506910422332</v>
      </c>
      <c r="M36" s="92">
        <v>-3.0736539748513714</v>
      </c>
      <c r="N36" s="93">
        <v>-3.9439133053457311</v>
      </c>
      <c r="O36" s="215">
        <f t="shared" si="5"/>
        <v>1.7488277508995902</v>
      </c>
      <c r="P36" s="216">
        <f t="shared" si="6"/>
        <v>-4.1970388355448156</v>
      </c>
      <c r="Q36" s="217">
        <f t="shared" si="7"/>
        <v>-1.8718095212259531</v>
      </c>
      <c r="R36" s="22"/>
      <c r="S36" s="212" t="str">
        <f>IF(ABS(C36)&lt;9,"",IF(AND(EC!C36&lt;3,ABS(C36)&lt;13),"",IF(AND(EC!C36&lt;0.5,ABS(C36)&lt;20),"",C36)))</f>
        <v/>
      </c>
      <c r="T36" s="213" t="str">
        <f>IF(ABS(D36)&lt;9,"",IF(AND(EC!D36&lt;3,ABS(D36)&lt;13),"",IF(AND(EC!D36&lt;0.5,ABS(D36)&lt;20),"",D36)))</f>
        <v/>
      </c>
      <c r="U36" s="213" t="str">
        <f>IF(ABS(E36)&lt;9,"",IF(AND(EC!E36&lt;3,ABS(E36)&lt;13),"",IF(AND(EC!E36&lt;0.5,ABS(E36)&lt;20),"",E36)))</f>
        <v/>
      </c>
      <c r="V36" s="213" t="str">
        <f>IF(ABS(F36)&lt;9,"",IF(AND(EC!F36&lt;3,ABS(F36)&lt;13),"",IF(AND(EC!F36&lt;0.5,ABS(F36)&lt;20),"",F36)))</f>
        <v/>
      </c>
      <c r="W36" s="213" t="str">
        <f>IF(ABS(G36)&lt;9,"",IF(AND(EC!G36&lt;3,ABS(G36)&lt;13),"",IF(AND(EC!G36&lt;0.5,ABS(G36)&lt;20),"",G36)))</f>
        <v/>
      </c>
      <c r="X36" s="213" t="str">
        <f>IF(ABS(H36)&lt;9,"",IF(AND(EC!H36&lt;3,ABS(H36)&lt;13),"",IF(AND(EC!H36&lt;0.5,ABS(H36)&lt;20),"",H36)))</f>
        <v/>
      </c>
      <c r="Y36" s="213" t="str">
        <f>IF(ABS(I36)&lt;9,"",IF(AND(EC!I36&lt;3,ABS(I36)&lt;13),"",IF(AND(EC!I36&lt;0.5,ABS(I36)&lt;20),"",I36)))</f>
        <v/>
      </c>
      <c r="Z36" s="213" t="str">
        <f>IF(ABS(J36)&lt;9,"",IF(AND(EC!J36&lt;3,ABS(J36)&lt;13),"",IF(AND(EC!J36&lt;0.5,ABS(J36)&lt;20),"",J36)))</f>
        <v/>
      </c>
      <c r="AA36" s="213" t="str">
        <f>IF(ABS(K36)&lt;9,"",IF(AND(EC!K36&lt;3,ABS(K36)&lt;13),"",IF(AND(EC!K36&lt;0.5,ABS(K36)&lt;20),"",K36)))</f>
        <v/>
      </c>
      <c r="AB36" s="213" t="str">
        <f>IF(ABS(L36)&lt;9,"",IF(AND(EC!L36&lt;3,ABS(L36)&lt;13),"",IF(AND(EC!L36&lt;0.5,ABS(L36)&lt;20),"",L36)))</f>
        <v/>
      </c>
      <c r="AC36" s="213" t="str">
        <f>IF(ABS(M36)&lt;9,"",IF(AND(EC!M36&lt;3,ABS(M36)&lt;13),"",IF(AND(EC!M36&lt;0.5,ABS(M36)&lt;20),"",M36)))</f>
        <v/>
      </c>
      <c r="AD36" s="214" t="str">
        <f>IF(ABS(N36)&lt;9,"",IF(AND(EC!N36&lt;3,ABS(N36)&lt;13),"",IF(AND(EC!N36&lt;0.5,ABS(N36)&lt;20),"",N36)))</f>
        <v/>
      </c>
      <c r="AE36" s="22">
        <f t="shared" si="8"/>
        <v>0</v>
      </c>
    </row>
    <row r="37" spans="1:31" ht="19.5" customHeight="1">
      <c r="A37" s="95">
        <v>33</v>
      </c>
      <c r="B37" s="82" t="s">
        <v>46</v>
      </c>
      <c r="C37" s="91">
        <v>-2.8640308262579119</v>
      </c>
      <c r="D37" s="92">
        <v>-3.1590099154525975</v>
      </c>
      <c r="E37" s="92">
        <v>8.4488318864593062</v>
      </c>
      <c r="F37" s="92">
        <v>-6.1779909822621804</v>
      </c>
      <c r="G37" s="92">
        <v>-4.5980790154203</v>
      </c>
      <c r="H37" s="92">
        <v>-10.796743888189575</v>
      </c>
      <c r="I37" s="92">
        <v>-12.356037271415675</v>
      </c>
      <c r="J37" s="92">
        <v>-5.8771526721657326</v>
      </c>
      <c r="K37" s="92">
        <v>-6.9877654649953804</v>
      </c>
      <c r="L37" s="92">
        <v>-1.7689984003177666</v>
      </c>
      <c r="M37" s="92">
        <v>-5.8662698379645821</v>
      </c>
      <c r="N37" s="93">
        <v>-11.743876683863135</v>
      </c>
      <c r="O37" s="215">
        <f t="shared" si="5"/>
        <v>8.4488318864593062</v>
      </c>
      <c r="P37" s="216">
        <f t="shared" si="6"/>
        <v>-12.356037271415675</v>
      </c>
      <c r="Q37" s="217">
        <f t="shared" si="7"/>
        <v>-5.3122602559871277</v>
      </c>
      <c r="R37" s="22"/>
      <c r="S37" s="212" t="str">
        <f>IF(ABS(C37)&lt;9,"",IF(AND(EC!C37&lt;3,ABS(C37)&lt;13),"",IF(AND(EC!C37&lt;0.5,ABS(C37)&lt;20),"",C37)))</f>
        <v/>
      </c>
      <c r="T37" s="213" t="str">
        <f>IF(ABS(D37)&lt;9,"",IF(AND(EC!D37&lt;3,ABS(D37)&lt;13),"",IF(AND(EC!D37&lt;0.5,ABS(D37)&lt;20),"",D37)))</f>
        <v/>
      </c>
      <c r="U37" s="213" t="str">
        <f>IF(ABS(E37)&lt;9,"",IF(AND(EC!E37&lt;3,ABS(E37)&lt;13),"",IF(AND(EC!E37&lt;0.5,ABS(E37)&lt;20),"",E37)))</f>
        <v/>
      </c>
      <c r="V37" s="213" t="str">
        <f>IF(ABS(F37)&lt;9,"",IF(AND(EC!F37&lt;3,ABS(F37)&lt;13),"",IF(AND(EC!F37&lt;0.5,ABS(F37)&lt;20),"",F37)))</f>
        <v/>
      </c>
      <c r="W37" s="213" t="str">
        <f>IF(ABS(G37)&lt;9,"",IF(AND(EC!G37&lt;3,ABS(G37)&lt;13),"",IF(AND(EC!G37&lt;0.5,ABS(G37)&lt;20),"",G37)))</f>
        <v/>
      </c>
      <c r="X37" s="213" t="str">
        <f>IF(ABS(H37)&lt;9,"",IF(AND(EC!H37&lt;3,ABS(H37)&lt;13),"",IF(AND(EC!H37&lt;0.5,ABS(H37)&lt;20),"",H37)))</f>
        <v/>
      </c>
      <c r="Y37" s="213" t="str">
        <f>IF(ABS(I37)&lt;9,"",IF(AND(EC!I37&lt;3,ABS(I37)&lt;13),"",IF(AND(EC!I37&lt;0.5,ABS(I37)&lt;20),"",I37)))</f>
        <v/>
      </c>
      <c r="Z37" s="213" t="str">
        <f>IF(ABS(J37)&lt;9,"",IF(AND(EC!J37&lt;3,ABS(J37)&lt;13),"",IF(AND(EC!J37&lt;0.5,ABS(J37)&lt;20),"",J37)))</f>
        <v/>
      </c>
      <c r="AA37" s="213" t="str">
        <f>IF(ABS(K37)&lt;9,"",IF(AND(EC!K37&lt;3,ABS(K37)&lt;13),"",IF(AND(EC!K37&lt;0.5,ABS(K37)&lt;20),"",K37)))</f>
        <v/>
      </c>
      <c r="AB37" s="213" t="str">
        <f>IF(ABS(L37)&lt;9,"",IF(AND(EC!L37&lt;3,ABS(L37)&lt;13),"",IF(AND(EC!L37&lt;0.5,ABS(L37)&lt;20),"",L37)))</f>
        <v/>
      </c>
      <c r="AC37" s="213" t="str">
        <f>IF(ABS(M37)&lt;9,"",IF(AND(EC!M37&lt;3,ABS(M37)&lt;13),"",IF(AND(EC!M37&lt;0.5,ABS(M37)&lt;20),"",M37)))</f>
        <v/>
      </c>
      <c r="AD37" s="214" t="str">
        <f>IF(ABS(N37)&lt;9,"",IF(AND(EC!N37&lt;3,ABS(N37)&lt;13),"",IF(AND(EC!N37&lt;0.5,ABS(N37)&lt;20),"",N37)))</f>
        <v/>
      </c>
      <c r="AE37" s="22">
        <f t="shared" si="8"/>
        <v>0</v>
      </c>
    </row>
    <row r="38" spans="1:31" ht="19.5" customHeight="1">
      <c r="A38" s="95">
        <v>34</v>
      </c>
      <c r="B38" s="82" t="s">
        <v>48</v>
      </c>
      <c r="C38" s="91">
        <v>-2.1271437616080839</v>
      </c>
      <c r="D38" s="92">
        <v>-5.5537885876715141</v>
      </c>
      <c r="E38" s="92">
        <v>-1.1012607838252049</v>
      </c>
      <c r="F38" s="92">
        <v>-2.5827742258967956</v>
      </c>
      <c r="G38" s="92">
        <v>-3.6670040560947776</v>
      </c>
      <c r="H38" s="92">
        <v>-2.6358806015079308</v>
      </c>
      <c r="I38" s="92">
        <v>-2.3556855940542283</v>
      </c>
      <c r="J38" s="92">
        <v>-0.11567330279373061</v>
      </c>
      <c r="K38" s="92">
        <v>-0.31152743496870322</v>
      </c>
      <c r="L38" s="92">
        <v>4.5832007735169054</v>
      </c>
      <c r="M38" s="92">
        <v>2.554338666430235</v>
      </c>
      <c r="N38" s="93">
        <v>0.84660050725091152</v>
      </c>
      <c r="O38" s="215">
        <f t="shared" si="5"/>
        <v>4.5832007735169054</v>
      </c>
      <c r="P38" s="216">
        <f t="shared" si="6"/>
        <v>-5.5537885876715141</v>
      </c>
      <c r="Q38" s="217">
        <f t="shared" si="7"/>
        <v>-1.0388832001019097</v>
      </c>
      <c r="R38" s="22"/>
      <c r="S38" s="212" t="str">
        <f>IF(ABS(C38)&lt;9,"",IF(AND(EC!C38&lt;3,ABS(C38)&lt;13),"",IF(AND(EC!C38&lt;0.5,ABS(C38)&lt;20),"",C38)))</f>
        <v/>
      </c>
      <c r="T38" s="213" t="str">
        <f>IF(ABS(D38)&lt;9,"",IF(AND(EC!D38&lt;3,ABS(D38)&lt;13),"",IF(AND(EC!D38&lt;0.5,ABS(D38)&lt;20),"",D38)))</f>
        <v/>
      </c>
      <c r="U38" s="213" t="str">
        <f>IF(ABS(E38)&lt;9,"",IF(AND(EC!E38&lt;3,ABS(E38)&lt;13),"",IF(AND(EC!E38&lt;0.5,ABS(E38)&lt;20),"",E38)))</f>
        <v/>
      </c>
      <c r="V38" s="213" t="str">
        <f>IF(ABS(F38)&lt;9,"",IF(AND(EC!F38&lt;3,ABS(F38)&lt;13),"",IF(AND(EC!F38&lt;0.5,ABS(F38)&lt;20),"",F38)))</f>
        <v/>
      </c>
      <c r="W38" s="213" t="str">
        <f>IF(ABS(G38)&lt;9,"",IF(AND(EC!G38&lt;3,ABS(G38)&lt;13),"",IF(AND(EC!G38&lt;0.5,ABS(G38)&lt;20),"",G38)))</f>
        <v/>
      </c>
      <c r="X38" s="213" t="str">
        <f>IF(ABS(H38)&lt;9,"",IF(AND(EC!H38&lt;3,ABS(H38)&lt;13),"",IF(AND(EC!H38&lt;0.5,ABS(H38)&lt;20),"",H38)))</f>
        <v/>
      </c>
      <c r="Y38" s="213" t="str">
        <f>IF(ABS(I38)&lt;9,"",IF(AND(EC!I38&lt;3,ABS(I38)&lt;13),"",IF(AND(EC!I38&lt;0.5,ABS(I38)&lt;20),"",I38)))</f>
        <v/>
      </c>
      <c r="Z38" s="213" t="str">
        <f>IF(ABS(J38)&lt;9,"",IF(AND(EC!J38&lt;3,ABS(J38)&lt;13),"",IF(AND(EC!J38&lt;0.5,ABS(J38)&lt;20),"",J38)))</f>
        <v/>
      </c>
      <c r="AA38" s="213" t="str">
        <f>IF(ABS(K38)&lt;9,"",IF(AND(EC!K38&lt;3,ABS(K38)&lt;13),"",IF(AND(EC!K38&lt;0.5,ABS(K38)&lt;20),"",K38)))</f>
        <v/>
      </c>
      <c r="AB38" s="213" t="str">
        <f>IF(ABS(L38)&lt;9,"",IF(AND(EC!L38&lt;3,ABS(L38)&lt;13),"",IF(AND(EC!L38&lt;0.5,ABS(L38)&lt;20),"",L38)))</f>
        <v/>
      </c>
      <c r="AC38" s="213" t="str">
        <f>IF(ABS(M38)&lt;9,"",IF(AND(EC!M38&lt;3,ABS(M38)&lt;13),"",IF(AND(EC!M38&lt;0.5,ABS(M38)&lt;20),"",M38)))</f>
        <v/>
      </c>
      <c r="AD38" s="214" t="str">
        <f>IF(ABS(N38)&lt;9,"",IF(AND(EC!N38&lt;3,ABS(N38)&lt;13),"",IF(AND(EC!N38&lt;0.5,ABS(N38)&lt;20),"",N38)))</f>
        <v/>
      </c>
      <c r="AE38" s="22">
        <f t="shared" si="8"/>
        <v>0</v>
      </c>
    </row>
    <row r="39" spans="1:31" ht="19.5" customHeight="1">
      <c r="A39" s="151">
        <v>35</v>
      </c>
      <c r="B39" s="108" t="s">
        <v>49</v>
      </c>
      <c r="C39" s="122">
        <v>-1.1898188666359433</v>
      </c>
      <c r="D39" s="123">
        <v>-3.7571543362453279</v>
      </c>
      <c r="E39" s="123">
        <v>-4.7789806996416511</v>
      </c>
      <c r="F39" s="123">
        <v>-5.0256702663520771</v>
      </c>
      <c r="G39" s="123">
        <v>-7.2091187670031847</v>
      </c>
      <c r="H39" s="123">
        <v>0.45362160759263387</v>
      </c>
      <c r="I39" s="123">
        <v>-8.6561119316404214E-2</v>
      </c>
      <c r="J39" s="123">
        <v>-7.4576902496704891</v>
      </c>
      <c r="K39" s="123">
        <v>-0.35258193582579589</v>
      </c>
      <c r="L39" s="123">
        <v>2.2339661461584428</v>
      </c>
      <c r="M39" s="123">
        <v>-5.8963079530299535E-2</v>
      </c>
      <c r="N39" s="124">
        <v>-3.8466764539296913E-2</v>
      </c>
      <c r="O39" s="221">
        <f t="shared" si="5"/>
        <v>2.2339661461584428</v>
      </c>
      <c r="P39" s="222">
        <f t="shared" si="6"/>
        <v>-7.4576902496704891</v>
      </c>
      <c r="Q39" s="223">
        <f t="shared" si="7"/>
        <v>-2.2722848609174489</v>
      </c>
      <c r="R39" s="22"/>
      <c r="S39" s="212" t="str">
        <f>IF(ABS(C39)&lt;9,"",IF(AND(EC!C39&lt;3,ABS(C39)&lt;13),"",IF(AND(EC!C39&lt;0.5,ABS(C39)&lt;20),"",C39)))</f>
        <v/>
      </c>
      <c r="T39" s="213" t="str">
        <f>IF(ABS(D39)&lt;9,"",IF(AND(EC!D39&lt;3,ABS(D39)&lt;13),"",IF(AND(EC!D39&lt;0.5,ABS(D39)&lt;20),"",D39)))</f>
        <v/>
      </c>
      <c r="U39" s="213" t="str">
        <f>IF(ABS(E39)&lt;9,"",IF(AND(EC!E39&lt;3,ABS(E39)&lt;13),"",IF(AND(EC!E39&lt;0.5,ABS(E39)&lt;20),"",E39)))</f>
        <v/>
      </c>
      <c r="V39" s="213" t="str">
        <f>IF(ABS(F39)&lt;9,"",IF(AND(EC!F39&lt;3,ABS(F39)&lt;13),"",IF(AND(EC!F39&lt;0.5,ABS(F39)&lt;20),"",F39)))</f>
        <v/>
      </c>
      <c r="W39" s="213" t="str">
        <f>IF(ABS(G39)&lt;9,"",IF(AND(EC!G39&lt;3,ABS(G39)&lt;13),"",IF(AND(EC!G39&lt;0.5,ABS(G39)&lt;20),"",G39)))</f>
        <v/>
      </c>
      <c r="X39" s="213" t="str">
        <f>IF(ABS(H39)&lt;9,"",IF(AND(EC!H39&lt;3,ABS(H39)&lt;13),"",IF(AND(EC!H39&lt;0.5,ABS(H39)&lt;20),"",H39)))</f>
        <v/>
      </c>
      <c r="Y39" s="213" t="str">
        <f>IF(ABS(I39)&lt;9,"",IF(AND(EC!I39&lt;3,ABS(I39)&lt;13),"",IF(AND(EC!I39&lt;0.5,ABS(I39)&lt;20),"",I39)))</f>
        <v/>
      </c>
      <c r="Z39" s="213" t="str">
        <f>IF(ABS(J39)&lt;9,"",IF(AND(EC!J39&lt;3,ABS(J39)&lt;13),"",IF(AND(EC!J39&lt;0.5,ABS(J39)&lt;20),"",J39)))</f>
        <v/>
      </c>
      <c r="AA39" s="213" t="str">
        <f>IF(ABS(K39)&lt;9,"",IF(AND(EC!K39&lt;3,ABS(K39)&lt;13),"",IF(AND(EC!K39&lt;0.5,ABS(K39)&lt;20),"",K39)))</f>
        <v/>
      </c>
      <c r="AB39" s="213" t="str">
        <f>IF(ABS(L39)&lt;9,"",IF(AND(EC!L39&lt;3,ABS(L39)&lt;13),"",IF(AND(EC!L39&lt;0.5,ABS(L39)&lt;20),"",L39)))</f>
        <v/>
      </c>
      <c r="AC39" s="213" t="str">
        <f>IF(ABS(M39)&lt;9,"",IF(AND(EC!M39&lt;3,ABS(M39)&lt;13),"",IF(AND(EC!M39&lt;0.5,ABS(M39)&lt;20),"",M39)))</f>
        <v/>
      </c>
      <c r="AD39" s="214" t="str">
        <f>IF(ABS(N39)&lt;9,"",IF(AND(EC!N39&lt;3,ABS(N39)&lt;13),"",IF(AND(EC!N39&lt;0.5,ABS(N39)&lt;20),"",N39)))</f>
        <v/>
      </c>
      <c r="AE39" s="22">
        <f t="shared" si="8"/>
        <v>0</v>
      </c>
    </row>
    <row r="40" spans="1:31" ht="19.5" customHeight="1">
      <c r="A40" s="81">
        <v>36</v>
      </c>
      <c r="B40" s="145" t="s">
        <v>50</v>
      </c>
      <c r="C40" s="205"/>
      <c r="D40" s="142"/>
      <c r="E40" s="142"/>
      <c r="F40" s="142"/>
      <c r="G40" s="149"/>
      <c r="H40" s="149"/>
      <c r="I40" s="149"/>
      <c r="J40" s="149"/>
      <c r="K40" s="149"/>
      <c r="L40" s="149"/>
      <c r="M40" s="149"/>
      <c r="N40" s="150"/>
      <c r="O40" s="209"/>
      <c r="P40" s="210"/>
      <c r="Q40" s="211"/>
      <c r="R40" s="22"/>
      <c r="S40" s="212"/>
      <c r="T40" s="213"/>
      <c r="U40" s="213"/>
      <c r="V40" s="213"/>
      <c r="W40" s="213"/>
      <c r="X40" s="213"/>
      <c r="Y40" s="213"/>
      <c r="Z40" s="213"/>
      <c r="AA40" s="213"/>
      <c r="AB40" s="213"/>
      <c r="AC40" s="213"/>
      <c r="AD40" s="214"/>
      <c r="AE40" s="22"/>
    </row>
    <row r="41" spans="1:31" ht="19.5" customHeight="1">
      <c r="A41" s="144">
        <v>37</v>
      </c>
      <c r="B41" s="125" t="s">
        <v>51</v>
      </c>
      <c r="C41" s="92">
        <v>11.58912755973695</v>
      </c>
      <c r="D41" s="92">
        <v>1.3647669317244124</v>
      </c>
      <c r="E41" s="92">
        <v>1.9210643988069243</v>
      </c>
      <c r="F41" s="92">
        <v>9.350958870719289</v>
      </c>
      <c r="G41" s="134">
        <v>16.935847623803184</v>
      </c>
      <c r="H41" s="134">
        <v>14.878724279726439</v>
      </c>
      <c r="I41" s="134">
        <v>20.112369555614436</v>
      </c>
      <c r="J41" s="134">
        <v>4.5446185811970263</v>
      </c>
      <c r="K41" s="134">
        <v>9.1511665128876718</v>
      </c>
      <c r="L41" s="134">
        <v>0.41042412235743803</v>
      </c>
      <c r="M41" s="134">
        <v>-0.42328467912706175</v>
      </c>
      <c r="N41" s="135">
        <v>0.63045264954582947</v>
      </c>
      <c r="O41" s="224">
        <f t="shared" ref="O41:O56" si="9">MAX(C41:N41)</f>
        <v>20.112369555614436</v>
      </c>
      <c r="P41" s="225">
        <f t="shared" ref="P41:P56" si="10">MIN(C41:N41)</f>
        <v>-0.42328467912706175</v>
      </c>
      <c r="Q41" s="226">
        <f t="shared" ref="Q41:Q56" si="11">AVERAGE(C41:N41)</f>
        <v>7.5388530339160447</v>
      </c>
      <c r="R41" s="22"/>
      <c r="S41" s="212" t="str">
        <f>IF(ABS(C41)&lt;9,"",IF(AND(EC!C41&lt;3,ABS(C41)&lt;13),"",IF(AND(EC!C41&lt;0.5,ABS(C41)&lt;20),"",C41)))</f>
        <v/>
      </c>
      <c r="T41" s="213" t="str">
        <f>IF(ABS(D41)&lt;9,"",IF(AND(EC!D41&lt;3,ABS(D41)&lt;13),"",IF(AND(EC!D41&lt;0.5,ABS(D41)&lt;20),"",D41)))</f>
        <v/>
      </c>
      <c r="U41" s="213" t="str">
        <f>IF(ABS(E41)&lt;9,"",IF(AND(EC!E41&lt;3,ABS(E41)&lt;13),"",IF(AND(EC!E41&lt;0.5,ABS(E41)&lt;20),"",E41)))</f>
        <v/>
      </c>
      <c r="V41" s="213" t="str">
        <f>IF(ABS(F41)&lt;9,"",IF(AND(EC!F41&lt;3,ABS(F41)&lt;13),"",IF(AND(EC!F41&lt;0.5,ABS(F41)&lt;20),"",F41)))</f>
        <v/>
      </c>
      <c r="W41" s="213">
        <f>IF(ABS(G41)&lt;9,"",IF(AND(EC!G41&lt;3,ABS(G41)&lt;13),"",IF(AND(EC!G41&lt;0.5,ABS(G41)&lt;20),"",G41)))</f>
        <v>16.935847623803184</v>
      </c>
      <c r="X41" s="213">
        <f>IF(ABS(H41)&lt;9,"",IF(AND(EC!H41&lt;3,ABS(H41)&lt;13),"",IF(AND(EC!H41&lt;0.5,ABS(H41)&lt;20),"",H41)))</f>
        <v>14.878724279726439</v>
      </c>
      <c r="Y41" s="213">
        <f>IF(ABS(I41)&lt;9,"",IF(AND(EC!I41&lt;3,ABS(I41)&lt;13),"",IF(AND(EC!I41&lt;0.5,ABS(I41)&lt;20),"",I41)))</f>
        <v>20.112369555614436</v>
      </c>
      <c r="Z41" s="213" t="str">
        <f>IF(ABS(J41)&lt;9,"",IF(AND(EC!J41&lt;3,ABS(J41)&lt;13),"",IF(AND(EC!J41&lt;0.5,ABS(J41)&lt;20),"",J41)))</f>
        <v/>
      </c>
      <c r="AA41" s="213">
        <f>IF(ABS(K41)&lt;9,"",IF(AND(EC!K41&lt;3,ABS(K41)&lt;13),"",IF(AND(EC!K41&lt;0.5,ABS(K41)&lt;20),"",K41)))</f>
        <v>9.1511665128876718</v>
      </c>
      <c r="AB41" s="213" t="str">
        <f>IF(ABS(L41)&lt;9,"",IF(AND(EC!L41&lt;3,ABS(L41)&lt;13),"",IF(AND(EC!L41&lt;0.5,ABS(L41)&lt;20),"",L41)))</f>
        <v/>
      </c>
      <c r="AC41" s="213" t="str">
        <f>IF(ABS(M41)&lt;9,"",IF(AND(EC!M41&lt;3,ABS(M41)&lt;13),"",IF(AND(EC!M41&lt;0.5,ABS(M41)&lt;20),"",M41)))</f>
        <v/>
      </c>
      <c r="AD41" s="214" t="str">
        <f>IF(ABS(N41)&lt;9,"",IF(AND(EC!N41&lt;3,ABS(N41)&lt;13),"",IF(AND(EC!N41&lt;0.5,ABS(N41)&lt;20),"",N41)))</f>
        <v/>
      </c>
      <c r="AE41" s="22">
        <f t="shared" ref="AE41:AE56" si="12">COUNT(S41:AD41)</f>
        <v>4</v>
      </c>
    </row>
    <row r="42" spans="1:31" ht="19.5" customHeight="1">
      <c r="A42" s="95">
        <v>38</v>
      </c>
      <c r="B42" s="82" t="s">
        <v>52</v>
      </c>
      <c r="C42" s="91">
        <v>-2.2999868024604075</v>
      </c>
      <c r="D42" s="92">
        <v>-7.1846016619617439</v>
      </c>
      <c r="E42" s="92">
        <v>-9.2026132146390101</v>
      </c>
      <c r="F42" s="92">
        <v>-7.7883642851512738</v>
      </c>
      <c r="G42" s="92">
        <v>-4.7062106723516637</v>
      </c>
      <c r="H42" s="92">
        <v>-5.51862991426799</v>
      </c>
      <c r="I42" s="92">
        <v>-6.7710111338362218</v>
      </c>
      <c r="J42" s="92">
        <v>-3.1135738107411646</v>
      </c>
      <c r="K42" s="92">
        <v>0.31233599597487333</v>
      </c>
      <c r="L42" s="92">
        <v>1.9544225923632539</v>
      </c>
      <c r="M42" s="92">
        <v>3.0314980899795598</v>
      </c>
      <c r="N42" s="93">
        <v>-2.6067421735117664</v>
      </c>
      <c r="O42" s="215">
        <f t="shared" si="9"/>
        <v>3.0314980899795598</v>
      </c>
      <c r="P42" s="216">
        <f t="shared" si="10"/>
        <v>-9.2026132146390101</v>
      </c>
      <c r="Q42" s="217">
        <f t="shared" si="11"/>
        <v>-3.6577897492169633</v>
      </c>
      <c r="R42" s="22"/>
      <c r="S42" s="212" t="str">
        <f>IF(ABS(C42)&lt;9,"",IF(AND(EC!C42&lt;3,ABS(C42)&lt;13),"",IF(AND(EC!C42&lt;0.5,ABS(C42)&lt;20),"",C42)))</f>
        <v/>
      </c>
      <c r="T42" s="213" t="str">
        <f>IF(ABS(D42)&lt;9,"",IF(AND(EC!D42&lt;3,ABS(D42)&lt;13),"",IF(AND(EC!D42&lt;0.5,ABS(D42)&lt;20),"",D42)))</f>
        <v/>
      </c>
      <c r="U42" s="213" t="str">
        <f>IF(ABS(E42)&lt;9,"",IF(AND(EC!E42&lt;3,ABS(E42)&lt;13),"",IF(AND(EC!E42&lt;0.5,ABS(E42)&lt;20),"",E42)))</f>
        <v/>
      </c>
      <c r="V42" s="213" t="str">
        <f>IF(ABS(F42)&lt;9,"",IF(AND(EC!F42&lt;3,ABS(F42)&lt;13),"",IF(AND(EC!F42&lt;0.5,ABS(F42)&lt;20),"",F42)))</f>
        <v/>
      </c>
      <c r="W42" s="213" t="str">
        <f>IF(ABS(G42)&lt;9,"",IF(AND(EC!G42&lt;3,ABS(G42)&lt;13),"",IF(AND(EC!G42&lt;0.5,ABS(G42)&lt;20),"",G42)))</f>
        <v/>
      </c>
      <c r="X42" s="213" t="str">
        <f>IF(ABS(H42)&lt;9,"",IF(AND(EC!H42&lt;3,ABS(H42)&lt;13),"",IF(AND(EC!H42&lt;0.5,ABS(H42)&lt;20),"",H42)))</f>
        <v/>
      </c>
      <c r="Y42" s="213" t="str">
        <f>IF(ABS(I42)&lt;9,"",IF(AND(EC!I42&lt;3,ABS(I42)&lt;13),"",IF(AND(EC!I42&lt;0.5,ABS(I42)&lt;20),"",I42)))</f>
        <v/>
      </c>
      <c r="Z42" s="213" t="str">
        <f>IF(ABS(J42)&lt;9,"",IF(AND(EC!J42&lt;3,ABS(J42)&lt;13),"",IF(AND(EC!J42&lt;0.5,ABS(J42)&lt;20),"",J42)))</f>
        <v/>
      </c>
      <c r="AA42" s="213" t="str">
        <f>IF(ABS(K42)&lt;9,"",IF(AND(EC!K42&lt;3,ABS(K42)&lt;13),"",IF(AND(EC!K42&lt;0.5,ABS(K42)&lt;20),"",K42)))</f>
        <v/>
      </c>
      <c r="AB42" s="213" t="str">
        <f>IF(ABS(L42)&lt;9,"",IF(AND(EC!L42&lt;3,ABS(L42)&lt;13),"",IF(AND(EC!L42&lt;0.5,ABS(L42)&lt;20),"",L42)))</f>
        <v/>
      </c>
      <c r="AC42" s="213" t="str">
        <f>IF(ABS(M42)&lt;9,"",IF(AND(EC!M42&lt;3,ABS(M42)&lt;13),"",IF(AND(EC!M42&lt;0.5,ABS(M42)&lt;20),"",M42)))</f>
        <v/>
      </c>
      <c r="AD42" s="214" t="str">
        <f>IF(ABS(N42)&lt;9,"",IF(AND(EC!N42&lt;3,ABS(N42)&lt;13),"",IF(AND(EC!N42&lt;0.5,ABS(N42)&lt;20),"",N42)))</f>
        <v/>
      </c>
      <c r="AE42" s="22">
        <f t="shared" si="12"/>
        <v>0</v>
      </c>
    </row>
    <row r="43" spans="1:31" ht="19.5" customHeight="1">
      <c r="A43" s="95">
        <v>39</v>
      </c>
      <c r="B43" s="82" t="s">
        <v>54</v>
      </c>
      <c r="C43" s="91">
        <v>1.8794239170917835</v>
      </c>
      <c r="D43" s="92">
        <v>0.16746945948863923</v>
      </c>
      <c r="E43" s="92">
        <v>-7.1589452657558796</v>
      </c>
      <c r="F43" s="92">
        <v>0.4595163712720689</v>
      </c>
      <c r="G43" s="92">
        <v>2.8132109727876218</v>
      </c>
      <c r="H43" s="92">
        <v>-5.1473203909626042</v>
      </c>
      <c r="I43" s="92">
        <v>-2.2240164722760292</v>
      </c>
      <c r="J43" s="92">
        <v>2.7635726883968332</v>
      </c>
      <c r="K43" s="92">
        <v>-0.33540926587833031</v>
      </c>
      <c r="L43" s="92">
        <v>2.1205254274601391</v>
      </c>
      <c r="M43" s="92">
        <v>2.0509049521573677</v>
      </c>
      <c r="N43" s="93">
        <v>-0.89340713863409904</v>
      </c>
      <c r="O43" s="215">
        <f t="shared" si="9"/>
        <v>2.8132109727876218</v>
      </c>
      <c r="P43" s="216">
        <f t="shared" si="10"/>
        <v>-7.1589452657558796</v>
      </c>
      <c r="Q43" s="217">
        <f t="shared" si="11"/>
        <v>-0.29203956207104076</v>
      </c>
      <c r="R43" s="22"/>
      <c r="S43" s="212" t="str">
        <f>IF(ABS(C43)&lt;9,"",IF(AND(EC!C43&lt;3,ABS(C43)&lt;13),"",IF(AND(EC!C43&lt;0.5,ABS(C43)&lt;20),"",C43)))</f>
        <v/>
      </c>
      <c r="T43" s="213" t="str">
        <f>IF(ABS(D43)&lt;9,"",IF(AND(EC!D43&lt;3,ABS(D43)&lt;13),"",IF(AND(EC!D43&lt;0.5,ABS(D43)&lt;20),"",D43)))</f>
        <v/>
      </c>
      <c r="U43" s="213" t="str">
        <f>IF(ABS(E43)&lt;9,"",IF(AND(EC!E43&lt;3,ABS(E43)&lt;13),"",IF(AND(EC!E43&lt;0.5,ABS(E43)&lt;20),"",E43)))</f>
        <v/>
      </c>
      <c r="V43" s="213" t="str">
        <f>IF(ABS(F43)&lt;9,"",IF(AND(EC!F43&lt;3,ABS(F43)&lt;13),"",IF(AND(EC!F43&lt;0.5,ABS(F43)&lt;20),"",F43)))</f>
        <v/>
      </c>
      <c r="W43" s="213" t="str">
        <f>IF(ABS(G43)&lt;9,"",IF(AND(EC!G43&lt;3,ABS(G43)&lt;13),"",IF(AND(EC!G43&lt;0.5,ABS(G43)&lt;20),"",G43)))</f>
        <v/>
      </c>
      <c r="X43" s="213" t="str">
        <f>IF(ABS(H43)&lt;9,"",IF(AND(EC!H43&lt;3,ABS(H43)&lt;13),"",IF(AND(EC!H43&lt;0.5,ABS(H43)&lt;20),"",H43)))</f>
        <v/>
      </c>
      <c r="Y43" s="213" t="str">
        <f>IF(ABS(I43)&lt;9,"",IF(AND(EC!I43&lt;3,ABS(I43)&lt;13),"",IF(AND(EC!I43&lt;0.5,ABS(I43)&lt;20),"",I43)))</f>
        <v/>
      </c>
      <c r="Z43" s="213" t="str">
        <f>IF(ABS(J43)&lt;9,"",IF(AND(EC!J43&lt;3,ABS(J43)&lt;13),"",IF(AND(EC!J43&lt;0.5,ABS(J43)&lt;20),"",J43)))</f>
        <v/>
      </c>
      <c r="AA43" s="213" t="str">
        <f>IF(ABS(K43)&lt;9,"",IF(AND(EC!K43&lt;3,ABS(K43)&lt;13),"",IF(AND(EC!K43&lt;0.5,ABS(K43)&lt;20),"",K43)))</f>
        <v/>
      </c>
      <c r="AB43" s="213" t="str">
        <f>IF(ABS(L43)&lt;9,"",IF(AND(EC!L43&lt;3,ABS(L43)&lt;13),"",IF(AND(EC!L43&lt;0.5,ABS(L43)&lt;20),"",L43)))</f>
        <v/>
      </c>
      <c r="AC43" s="213" t="str">
        <f>IF(ABS(M43)&lt;9,"",IF(AND(EC!M43&lt;3,ABS(M43)&lt;13),"",IF(AND(EC!M43&lt;0.5,ABS(M43)&lt;20),"",M43)))</f>
        <v/>
      </c>
      <c r="AD43" s="214" t="str">
        <f>IF(ABS(N43)&lt;9,"",IF(AND(EC!N43&lt;3,ABS(N43)&lt;13),"",IF(AND(EC!N43&lt;0.5,ABS(N43)&lt;20),"",N43)))</f>
        <v/>
      </c>
      <c r="AE43" s="22">
        <f t="shared" si="12"/>
        <v>0</v>
      </c>
    </row>
    <row r="44" spans="1:31" ht="19.5" customHeight="1">
      <c r="A44" s="95">
        <v>40</v>
      </c>
      <c r="B44" s="82" t="s">
        <v>55</v>
      </c>
      <c r="C44" s="91">
        <v>12.110144573601881</v>
      </c>
      <c r="D44" s="92">
        <v>-6.5527051427577332</v>
      </c>
      <c r="E44" s="92">
        <v>10.254630050820094</v>
      </c>
      <c r="F44" s="92">
        <v>12.52871412194702</v>
      </c>
      <c r="G44" s="92">
        <v>5.6392777899727049</v>
      </c>
      <c r="H44" s="92">
        <v>-4.3084962114418968</v>
      </c>
      <c r="I44" s="92">
        <v>2.1782464214378825</v>
      </c>
      <c r="J44" s="92">
        <v>-2.3816335313583226</v>
      </c>
      <c r="K44" s="92">
        <v>3.3271411571579859</v>
      </c>
      <c r="L44" s="92">
        <v>4.9456815336515358</v>
      </c>
      <c r="M44" s="92">
        <v>5.429996201886679</v>
      </c>
      <c r="N44" s="93">
        <v>5.6743091940017685</v>
      </c>
      <c r="O44" s="215">
        <f t="shared" si="9"/>
        <v>12.52871412194702</v>
      </c>
      <c r="P44" s="216">
        <f t="shared" si="10"/>
        <v>-6.5527051427577332</v>
      </c>
      <c r="Q44" s="217">
        <f t="shared" si="11"/>
        <v>4.0704421799099668</v>
      </c>
      <c r="R44" s="22"/>
      <c r="S44" s="212" t="str">
        <f>IF(ABS(C44)&lt;9,"",IF(AND(EC!C44&lt;3,ABS(C44)&lt;13),"",IF(AND(EC!C44&lt;0.5,ABS(C44)&lt;20),"",C44)))</f>
        <v/>
      </c>
      <c r="T44" s="213" t="str">
        <f>IF(ABS(D44)&lt;9,"",IF(AND(EC!D44&lt;3,ABS(D44)&lt;13),"",IF(AND(EC!D44&lt;0.5,ABS(D44)&lt;20),"",D44)))</f>
        <v/>
      </c>
      <c r="U44" s="213" t="str">
        <f>IF(ABS(E44)&lt;9,"",IF(AND(EC!E44&lt;3,ABS(E44)&lt;13),"",IF(AND(EC!E44&lt;0.5,ABS(E44)&lt;20),"",E44)))</f>
        <v/>
      </c>
      <c r="V44" s="213" t="str">
        <f>IF(ABS(F44)&lt;9,"",IF(AND(EC!F44&lt;3,ABS(F44)&lt;13),"",IF(AND(EC!F44&lt;0.5,ABS(F44)&lt;20),"",F44)))</f>
        <v/>
      </c>
      <c r="W44" s="213" t="str">
        <f>IF(ABS(G44)&lt;9,"",IF(AND(EC!G44&lt;3,ABS(G44)&lt;13),"",IF(AND(EC!G44&lt;0.5,ABS(G44)&lt;20),"",G44)))</f>
        <v/>
      </c>
      <c r="X44" s="213" t="str">
        <f>IF(ABS(H44)&lt;9,"",IF(AND(EC!H44&lt;3,ABS(H44)&lt;13),"",IF(AND(EC!H44&lt;0.5,ABS(H44)&lt;20),"",H44)))</f>
        <v/>
      </c>
      <c r="Y44" s="213" t="str">
        <f>IF(ABS(I44)&lt;9,"",IF(AND(EC!I44&lt;3,ABS(I44)&lt;13),"",IF(AND(EC!I44&lt;0.5,ABS(I44)&lt;20),"",I44)))</f>
        <v/>
      </c>
      <c r="Z44" s="213" t="str">
        <f>IF(ABS(J44)&lt;9,"",IF(AND(EC!J44&lt;3,ABS(J44)&lt;13),"",IF(AND(EC!J44&lt;0.5,ABS(J44)&lt;20),"",J44)))</f>
        <v/>
      </c>
      <c r="AA44" s="213" t="str">
        <f>IF(ABS(K44)&lt;9,"",IF(AND(EC!K44&lt;3,ABS(K44)&lt;13),"",IF(AND(EC!K44&lt;0.5,ABS(K44)&lt;20),"",K44)))</f>
        <v/>
      </c>
      <c r="AB44" s="213" t="str">
        <f>IF(ABS(L44)&lt;9,"",IF(AND(EC!L44&lt;3,ABS(L44)&lt;13),"",IF(AND(EC!L44&lt;0.5,ABS(L44)&lt;20),"",L44)))</f>
        <v/>
      </c>
      <c r="AC44" s="213" t="str">
        <f>IF(ABS(M44)&lt;9,"",IF(AND(EC!M44&lt;3,ABS(M44)&lt;13),"",IF(AND(EC!M44&lt;0.5,ABS(M44)&lt;20),"",M44)))</f>
        <v/>
      </c>
      <c r="AD44" s="214" t="str">
        <f>IF(ABS(N44)&lt;9,"",IF(AND(EC!N44&lt;3,ABS(N44)&lt;13),"",IF(AND(EC!N44&lt;0.5,ABS(N44)&lt;20),"",N44)))</f>
        <v/>
      </c>
      <c r="AE44" s="22">
        <f t="shared" si="12"/>
        <v>0</v>
      </c>
    </row>
    <row r="45" spans="1:31" ht="19.5" customHeight="1">
      <c r="A45" s="95">
        <v>41</v>
      </c>
      <c r="B45" s="82" t="s">
        <v>56</v>
      </c>
      <c r="C45" s="92">
        <v>4.6621052433737518</v>
      </c>
      <c r="D45" s="92">
        <v>3.4876435357875195</v>
      </c>
      <c r="E45" s="92">
        <v>-3.2494063027820599</v>
      </c>
      <c r="F45" s="92">
        <v>-0.16768554730358362</v>
      </c>
      <c r="G45" s="92">
        <v>-1.7171740379143416</v>
      </c>
      <c r="H45" s="92">
        <v>-12.061057495106221</v>
      </c>
      <c r="I45" s="92">
        <v>-6.4807617898229699</v>
      </c>
      <c r="J45" s="92">
        <v>-12.228869330205303</v>
      </c>
      <c r="K45" s="92">
        <v>-2.2309791889483468</v>
      </c>
      <c r="L45" s="92">
        <v>-3.4583263185721043</v>
      </c>
      <c r="M45" s="92">
        <v>-1.5924015590757437</v>
      </c>
      <c r="N45" s="93">
        <v>4</v>
      </c>
      <c r="O45" s="215">
        <f t="shared" si="9"/>
        <v>4.6621052433737518</v>
      </c>
      <c r="P45" s="216">
        <f t="shared" si="10"/>
        <v>-12.228869330205303</v>
      </c>
      <c r="Q45" s="217">
        <f t="shared" si="11"/>
        <v>-2.5864093992141171</v>
      </c>
      <c r="R45" s="22"/>
      <c r="S45" s="212" t="str">
        <f>IF(ABS(C45)&lt;9,"",IF(AND(EC!C45&lt;3,ABS(C45)&lt;13),"",IF(AND(EC!C45&lt;0.5,ABS(C45)&lt;20),"",C45)))</f>
        <v/>
      </c>
      <c r="T45" s="213" t="str">
        <f>IF(ABS(D45)&lt;9,"",IF(AND(EC!D45&lt;3,ABS(D45)&lt;13),"",IF(AND(EC!D45&lt;0.5,ABS(D45)&lt;20),"",D45)))</f>
        <v/>
      </c>
      <c r="U45" s="213" t="str">
        <f>IF(ABS(E45)&lt;9,"",IF(AND(EC!E45&lt;3,ABS(E45)&lt;13),"",IF(AND(EC!E45&lt;0.5,ABS(E45)&lt;20),"",E45)))</f>
        <v/>
      </c>
      <c r="V45" s="213" t="str">
        <f>IF(ABS(F45)&lt;9,"",IF(AND(EC!F45&lt;3,ABS(F45)&lt;13),"",IF(AND(EC!F45&lt;0.5,ABS(F45)&lt;20),"",F45)))</f>
        <v/>
      </c>
      <c r="W45" s="213" t="str">
        <f>IF(ABS(G45)&lt;9,"",IF(AND(EC!G45&lt;3,ABS(G45)&lt;13),"",IF(AND(EC!G45&lt;0.5,ABS(G45)&lt;20),"",G45)))</f>
        <v/>
      </c>
      <c r="X45" s="213" t="str">
        <f>IF(ABS(H45)&lt;9,"",IF(AND(EC!H45&lt;3,ABS(H45)&lt;13),"",IF(AND(EC!H45&lt;0.5,ABS(H45)&lt;20),"",H45)))</f>
        <v/>
      </c>
      <c r="Y45" s="213" t="str">
        <f>IF(ABS(I45)&lt;9,"",IF(AND(EC!I45&lt;3,ABS(I45)&lt;13),"",IF(AND(EC!I45&lt;0.5,ABS(I45)&lt;20),"",I45)))</f>
        <v/>
      </c>
      <c r="Z45" s="213" t="str">
        <f>IF(ABS(J45)&lt;9,"",IF(AND(EC!J45&lt;3,ABS(J45)&lt;13),"",IF(AND(EC!J45&lt;0.5,ABS(J45)&lt;20),"",J45)))</f>
        <v/>
      </c>
      <c r="AA45" s="213" t="str">
        <f>IF(ABS(K45)&lt;9,"",IF(AND(EC!K45&lt;3,ABS(K45)&lt;13),"",IF(AND(EC!K45&lt;0.5,ABS(K45)&lt;20),"",K45)))</f>
        <v/>
      </c>
      <c r="AB45" s="213" t="str">
        <f>IF(ABS(L45)&lt;9,"",IF(AND(EC!L45&lt;3,ABS(L45)&lt;13),"",IF(AND(EC!L45&lt;0.5,ABS(L45)&lt;20),"",L45)))</f>
        <v/>
      </c>
      <c r="AC45" s="213" t="str">
        <f>IF(ABS(M45)&lt;9,"",IF(AND(EC!M45&lt;3,ABS(M45)&lt;13),"",IF(AND(EC!M45&lt;0.5,ABS(M45)&lt;20),"",M45)))</f>
        <v/>
      </c>
      <c r="AD45" s="214" t="str">
        <f>IF(ABS(N45)&lt;9,"",IF(AND(EC!N45&lt;3,ABS(N45)&lt;13),"",IF(AND(EC!N45&lt;0.5,ABS(N45)&lt;20),"",N45)))</f>
        <v/>
      </c>
      <c r="AE45" s="22">
        <f t="shared" si="12"/>
        <v>0</v>
      </c>
    </row>
    <row r="46" spans="1:31" ht="19.5" customHeight="1">
      <c r="A46" s="113">
        <v>42</v>
      </c>
      <c r="B46" s="108" t="s">
        <v>58</v>
      </c>
      <c r="C46" s="141">
        <v>-2.7635396972312893</v>
      </c>
      <c r="D46" s="142">
        <v>-11.839046227599994</v>
      </c>
      <c r="E46" s="142">
        <v>-19.413807805781104</v>
      </c>
      <c r="F46" s="142">
        <v>-11.09881960665551</v>
      </c>
      <c r="G46" s="142">
        <v>-8.2151628463120279</v>
      </c>
      <c r="H46" s="142">
        <v>-24.987821800848447</v>
      </c>
      <c r="I46" s="142">
        <v>-4.6941606225703536</v>
      </c>
      <c r="J46" s="142">
        <v>-9.2800911041568526</v>
      </c>
      <c r="K46" s="142">
        <v>-10.396123138628251</v>
      </c>
      <c r="L46" s="142">
        <v>-3.1786445041473534</v>
      </c>
      <c r="M46" s="142">
        <v>-8.6329238152502867</v>
      </c>
      <c r="N46" s="143">
        <v>-7.1587675014152259</v>
      </c>
      <c r="O46" s="218">
        <f t="shared" si="9"/>
        <v>-2.7635396972312893</v>
      </c>
      <c r="P46" s="219">
        <f t="shared" si="10"/>
        <v>-24.987821800848447</v>
      </c>
      <c r="Q46" s="220">
        <f t="shared" si="11"/>
        <v>-10.138242389216391</v>
      </c>
      <c r="R46" s="22"/>
      <c r="S46" s="212" t="str">
        <f>IF(ABS(C46)&lt;9,"",IF(AND(EC!C46&lt;3,ABS(C46)&lt;13),"",IF(AND(EC!C46&lt;0.5,ABS(C46)&lt;20),"",C46)))</f>
        <v/>
      </c>
      <c r="T46" s="213" t="str">
        <f>IF(ABS(D46)&lt;9,"",IF(AND(EC!D46&lt;3,ABS(D46)&lt;13),"",IF(AND(EC!D46&lt;0.5,ABS(D46)&lt;20),"",D46)))</f>
        <v/>
      </c>
      <c r="U46" s="213">
        <f>IF(ABS(E46)&lt;9,"",IF(AND(EC!E46&lt;3,ABS(E46)&lt;13),"",IF(AND(EC!E46&lt;0.5,ABS(E46)&lt;20),"",E46)))</f>
        <v>-19.413807805781104</v>
      </c>
      <c r="V46" s="213" t="str">
        <f>IF(ABS(F46)&lt;9,"",IF(AND(EC!F46&lt;3,ABS(F46)&lt;13),"",IF(AND(EC!F46&lt;0.5,ABS(F46)&lt;20),"",F46)))</f>
        <v/>
      </c>
      <c r="W46" s="213" t="str">
        <f>IF(ABS(G46)&lt;9,"",IF(AND(EC!G46&lt;3,ABS(G46)&lt;13),"",IF(AND(EC!G46&lt;0.5,ABS(G46)&lt;20),"",G46)))</f>
        <v/>
      </c>
      <c r="X46" s="213">
        <f>IF(ABS(H46)&lt;9,"",IF(AND(EC!H46&lt;3,ABS(H46)&lt;13),"",IF(AND(EC!H46&lt;0.5,ABS(H46)&lt;20),"",H46)))</f>
        <v>-24.987821800848447</v>
      </c>
      <c r="Y46" s="213" t="str">
        <f>IF(ABS(I46)&lt;9,"",IF(AND(EC!I46&lt;3,ABS(I46)&lt;13),"",IF(AND(EC!I46&lt;0.5,ABS(I46)&lt;20),"",I46)))</f>
        <v/>
      </c>
      <c r="Z46" s="213" t="str">
        <f>IF(ABS(J46)&lt;9,"",IF(AND(EC!J46&lt;3,ABS(J46)&lt;13),"",IF(AND(EC!J46&lt;0.5,ABS(J46)&lt;20),"",J46)))</f>
        <v/>
      </c>
      <c r="AA46" s="213" t="str">
        <f>IF(ABS(K46)&lt;9,"",IF(AND(EC!K46&lt;3,ABS(K46)&lt;13),"",IF(AND(EC!K46&lt;0.5,ABS(K46)&lt;20),"",K46)))</f>
        <v/>
      </c>
      <c r="AB46" s="213" t="str">
        <f>IF(ABS(L46)&lt;9,"",IF(AND(EC!L46&lt;3,ABS(L46)&lt;13),"",IF(AND(EC!L46&lt;0.5,ABS(L46)&lt;20),"",L46)))</f>
        <v/>
      </c>
      <c r="AC46" s="213" t="str">
        <f>IF(ABS(M46)&lt;9,"",IF(AND(EC!M46&lt;3,ABS(M46)&lt;13),"",IF(AND(EC!M46&lt;0.5,ABS(M46)&lt;20),"",M46)))</f>
        <v/>
      </c>
      <c r="AD46" s="214" t="str">
        <f>IF(ABS(N46)&lt;9,"",IF(AND(EC!N46&lt;3,ABS(N46)&lt;13),"",IF(AND(EC!N46&lt;0.5,ABS(N46)&lt;20),"",N46)))</f>
        <v/>
      </c>
      <c r="AE46" s="22">
        <f t="shared" si="12"/>
        <v>2</v>
      </c>
    </row>
    <row r="47" spans="1:31" ht="19.5" customHeight="1">
      <c r="A47" s="144">
        <v>43</v>
      </c>
      <c r="B47" s="145" t="s">
        <v>59</v>
      </c>
      <c r="C47" s="94">
        <v>-4.0178564178658611</v>
      </c>
      <c r="D47" s="149">
        <v>-0.20255564385199204</v>
      </c>
      <c r="E47" s="149">
        <v>8.6948448734752132E-2</v>
      </c>
      <c r="F47" s="149">
        <v>-2.5869772929870041</v>
      </c>
      <c r="G47" s="149">
        <v>-6.0380714737916117</v>
      </c>
      <c r="H47" s="149">
        <v>-1.5654460291119849</v>
      </c>
      <c r="I47" s="149">
        <v>-4.1537045588534829</v>
      </c>
      <c r="J47" s="149">
        <v>-1.9746921399896655</v>
      </c>
      <c r="K47" s="149">
        <v>-3.418552747500831</v>
      </c>
      <c r="L47" s="149">
        <v>-3.3167761741529662</v>
      </c>
      <c r="M47" s="149">
        <v>-4.6000659049204469</v>
      </c>
      <c r="N47" s="150">
        <v>-5.9994346103686205</v>
      </c>
      <c r="O47" s="209">
        <f t="shared" si="9"/>
        <v>8.6948448734752132E-2</v>
      </c>
      <c r="P47" s="210">
        <f t="shared" si="10"/>
        <v>-6.0380714737916117</v>
      </c>
      <c r="Q47" s="211">
        <f t="shared" si="11"/>
        <v>-3.1489320453883103</v>
      </c>
      <c r="R47" s="22"/>
      <c r="S47" s="212" t="str">
        <f>IF(ABS(C47)&lt;9,"",IF(AND(EC!C47&lt;3,ABS(C47)&lt;13),"",IF(AND(EC!C47&lt;0.5,ABS(C47)&lt;20),"",C47)))</f>
        <v/>
      </c>
      <c r="T47" s="213" t="str">
        <f>IF(ABS(D47)&lt;9,"",IF(AND(EC!D47&lt;3,ABS(D47)&lt;13),"",IF(AND(EC!D47&lt;0.5,ABS(D47)&lt;20),"",D47)))</f>
        <v/>
      </c>
      <c r="U47" s="213" t="str">
        <f>IF(ABS(E47)&lt;9,"",IF(AND(EC!E47&lt;3,ABS(E47)&lt;13),"",IF(AND(EC!E47&lt;0.5,ABS(E47)&lt;20),"",E47)))</f>
        <v/>
      </c>
      <c r="V47" s="213" t="str">
        <f>IF(ABS(F47)&lt;9,"",IF(AND(EC!F47&lt;3,ABS(F47)&lt;13),"",IF(AND(EC!F47&lt;0.5,ABS(F47)&lt;20),"",F47)))</f>
        <v/>
      </c>
      <c r="W47" s="213" t="str">
        <f>IF(ABS(G47)&lt;9,"",IF(AND(EC!G47&lt;3,ABS(G47)&lt;13),"",IF(AND(EC!G47&lt;0.5,ABS(G47)&lt;20),"",G47)))</f>
        <v/>
      </c>
      <c r="X47" s="213" t="str">
        <f>IF(ABS(H47)&lt;9,"",IF(AND(EC!H47&lt;3,ABS(H47)&lt;13),"",IF(AND(EC!H47&lt;0.5,ABS(H47)&lt;20),"",H47)))</f>
        <v/>
      </c>
      <c r="Y47" s="213" t="str">
        <f>IF(ABS(I47)&lt;9,"",IF(AND(EC!I47&lt;3,ABS(I47)&lt;13),"",IF(AND(EC!I47&lt;0.5,ABS(I47)&lt;20),"",I47)))</f>
        <v/>
      </c>
      <c r="Z47" s="213" t="str">
        <f>IF(ABS(J47)&lt;9,"",IF(AND(EC!J47&lt;3,ABS(J47)&lt;13),"",IF(AND(EC!J47&lt;0.5,ABS(J47)&lt;20),"",J47)))</f>
        <v/>
      </c>
      <c r="AA47" s="213" t="str">
        <f>IF(ABS(K47)&lt;9,"",IF(AND(EC!K47&lt;3,ABS(K47)&lt;13),"",IF(AND(EC!K47&lt;0.5,ABS(K47)&lt;20),"",K47)))</f>
        <v/>
      </c>
      <c r="AB47" s="213" t="str">
        <f>IF(ABS(L47)&lt;9,"",IF(AND(EC!L47&lt;3,ABS(L47)&lt;13),"",IF(AND(EC!L47&lt;0.5,ABS(L47)&lt;20),"",L47)))</f>
        <v/>
      </c>
      <c r="AC47" s="213" t="str">
        <f>IF(ABS(M47)&lt;9,"",IF(AND(EC!M47&lt;3,ABS(M47)&lt;13),"",IF(AND(EC!M47&lt;0.5,ABS(M47)&lt;20),"",M47)))</f>
        <v/>
      </c>
      <c r="AD47" s="214" t="str">
        <f>IF(ABS(N47)&lt;9,"",IF(AND(EC!N47&lt;3,ABS(N47)&lt;13),"",IF(AND(EC!N47&lt;0.5,ABS(N47)&lt;20),"",N47)))</f>
        <v/>
      </c>
      <c r="AE47" s="22">
        <f t="shared" si="12"/>
        <v>0</v>
      </c>
    </row>
    <row r="48" spans="1:31" ht="19.5" customHeight="1">
      <c r="A48" s="95">
        <v>44</v>
      </c>
      <c r="B48" s="82" t="s">
        <v>60</v>
      </c>
      <c r="C48" s="91">
        <v>-0.13895027784365852</v>
      </c>
      <c r="D48" s="92">
        <v>0.54202290463771907</v>
      </c>
      <c r="E48" s="92">
        <v>-4.4650989413236681</v>
      </c>
      <c r="F48" s="92">
        <v>-1.0811170824512888</v>
      </c>
      <c r="G48" s="92">
        <v>-3.4110217679471488</v>
      </c>
      <c r="H48" s="92">
        <v>-1.3245487259301185</v>
      </c>
      <c r="I48" s="92">
        <v>-2.2308036881250541</v>
      </c>
      <c r="J48" s="92">
        <v>1.1622978860671012</v>
      </c>
      <c r="K48" s="92">
        <v>-1.6188058816710054</v>
      </c>
      <c r="L48" s="92">
        <v>1.2020797067641507</v>
      </c>
      <c r="M48" s="92">
        <v>2.9032285652983592</v>
      </c>
      <c r="N48" s="93">
        <v>-4.2403095015773618</v>
      </c>
      <c r="O48" s="224">
        <f t="shared" si="9"/>
        <v>2.9032285652983592</v>
      </c>
      <c r="P48" s="225">
        <f t="shared" si="10"/>
        <v>-4.4650989413236681</v>
      </c>
      <c r="Q48" s="226">
        <f t="shared" si="11"/>
        <v>-1.0584189003418309</v>
      </c>
      <c r="R48" s="22"/>
      <c r="S48" s="212" t="str">
        <f>IF(ABS(C48)&lt;9,"",IF(AND(EC!C48&lt;3,ABS(C48)&lt;13),"",IF(AND(EC!C48&lt;0.5,ABS(C48)&lt;20),"",C48)))</f>
        <v/>
      </c>
      <c r="T48" s="213" t="str">
        <f>IF(ABS(D48)&lt;9,"",IF(AND(EC!D48&lt;3,ABS(D48)&lt;13),"",IF(AND(EC!D48&lt;0.5,ABS(D48)&lt;20),"",D48)))</f>
        <v/>
      </c>
      <c r="U48" s="213" t="str">
        <f>IF(ABS(E48)&lt;9,"",IF(AND(EC!E48&lt;3,ABS(E48)&lt;13),"",IF(AND(EC!E48&lt;0.5,ABS(E48)&lt;20),"",E48)))</f>
        <v/>
      </c>
      <c r="V48" s="213" t="str">
        <f>IF(ABS(F48)&lt;9,"",IF(AND(EC!F48&lt;3,ABS(F48)&lt;13),"",IF(AND(EC!F48&lt;0.5,ABS(F48)&lt;20),"",F48)))</f>
        <v/>
      </c>
      <c r="W48" s="213" t="str">
        <f>IF(ABS(G48)&lt;9,"",IF(AND(EC!G48&lt;3,ABS(G48)&lt;13),"",IF(AND(EC!G48&lt;0.5,ABS(G48)&lt;20),"",G48)))</f>
        <v/>
      </c>
      <c r="X48" s="213" t="str">
        <f>IF(ABS(H48)&lt;9,"",IF(AND(EC!H48&lt;3,ABS(H48)&lt;13),"",IF(AND(EC!H48&lt;0.5,ABS(H48)&lt;20),"",H48)))</f>
        <v/>
      </c>
      <c r="Y48" s="213" t="str">
        <f>IF(ABS(I48)&lt;9,"",IF(AND(EC!I48&lt;3,ABS(I48)&lt;13),"",IF(AND(EC!I48&lt;0.5,ABS(I48)&lt;20),"",I48)))</f>
        <v/>
      </c>
      <c r="Z48" s="213" t="str">
        <f>IF(ABS(J48)&lt;9,"",IF(AND(EC!J48&lt;3,ABS(J48)&lt;13),"",IF(AND(EC!J48&lt;0.5,ABS(J48)&lt;20),"",J48)))</f>
        <v/>
      </c>
      <c r="AA48" s="213" t="str">
        <f>IF(ABS(K48)&lt;9,"",IF(AND(EC!K48&lt;3,ABS(K48)&lt;13),"",IF(AND(EC!K48&lt;0.5,ABS(K48)&lt;20),"",K48)))</f>
        <v/>
      </c>
      <c r="AB48" s="213" t="str">
        <f>IF(ABS(L48)&lt;9,"",IF(AND(EC!L48&lt;3,ABS(L48)&lt;13),"",IF(AND(EC!L48&lt;0.5,ABS(L48)&lt;20),"",L48)))</f>
        <v/>
      </c>
      <c r="AC48" s="213" t="str">
        <f>IF(ABS(M48)&lt;9,"",IF(AND(EC!M48&lt;3,ABS(M48)&lt;13),"",IF(AND(EC!M48&lt;0.5,ABS(M48)&lt;20),"",M48)))</f>
        <v/>
      </c>
      <c r="AD48" s="214" t="str">
        <f>IF(ABS(N48)&lt;9,"",IF(AND(EC!N48&lt;3,ABS(N48)&lt;13),"",IF(AND(EC!N48&lt;0.5,ABS(N48)&lt;20),"",N48)))</f>
        <v/>
      </c>
      <c r="AE48" s="22">
        <f t="shared" si="12"/>
        <v>0</v>
      </c>
    </row>
    <row r="49" spans="1:31" ht="19.5" customHeight="1">
      <c r="A49" s="95">
        <v>45</v>
      </c>
      <c r="B49" s="82" t="s">
        <v>62</v>
      </c>
      <c r="C49" s="91">
        <v>-4.2492820616350055</v>
      </c>
      <c r="D49" s="92">
        <v>-1.8601097558839197</v>
      </c>
      <c r="E49" s="92">
        <v>-1.7513509603993336</v>
      </c>
      <c r="F49" s="92">
        <v>1.5622713950782545</v>
      </c>
      <c r="G49" s="92">
        <v>-2.6547919114376883</v>
      </c>
      <c r="H49" s="92">
        <v>-3.7426842596559822</v>
      </c>
      <c r="I49" s="92">
        <v>-2.3190897172436502</v>
      </c>
      <c r="J49" s="92"/>
      <c r="K49" s="92">
        <v>-1.0236318220801719</v>
      </c>
      <c r="L49" s="92">
        <v>-0.17681998848521882</v>
      </c>
      <c r="M49" s="92">
        <v>5.2096766438902371</v>
      </c>
      <c r="N49" s="93">
        <v>2.0438099106939731</v>
      </c>
      <c r="O49" s="215">
        <f t="shared" si="9"/>
        <v>5.2096766438902371</v>
      </c>
      <c r="P49" s="216">
        <f t="shared" si="10"/>
        <v>-4.2492820616350055</v>
      </c>
      <c r="Q49" s="217">
        <f t="shared" si="11"/>
        <v>-0.8147275024689552</v>
      </c>
      <c r="R49" s="22"/>
      <c r="S49" s="212" t="str">
        <f>IF(ABS(C49)&lt;9,"",IF(AND(EC!C49&lt;3,ABS(C49)&lt;13),"",IF(AND(EC!C49&lt;0.5,ABS(C49)&lt;20),"",C49)))</f>
        <v/>
      </c>
      <c r="T49" s="213" t="str">
        <f>IF(ABS(D49)&lt;9,"",IF(AND(EC!D49&lt;3,ABS(D49)&lt;13),"",IF(AND(EC!D49&lt;0.5,ABS(D49)&lt;20),"",D49)))</f>
        <v/>
      </c>
      <c r="U49" s="213" t="str">
        <f>IF(ABS(E49)&lt;9,"",IF(AND(EC!E49&lt;3,ABS(E49)&lt;13),"",IF(AND(EC!E49&lt;0.5,ABS(E49)&lt;20),"",E49)))</f>
        <v/>
      </c>
      <c r="V49" s="213" t="str">
        <f>IF(ABS(F49)&lt;9,"",IF(AND(EC!F49&lt;3,ABS(F49)&lt;13),"",IF(AND(EC!F49&lt;0.5,ABS(F49)&lt;20),"",F49)))</f>
        <v/>
      </c>
      <c r="W49" s="213" t="str">
        <f>IF(ABS(G49)&lt;9,"",IF(AND(EC!G49&lt;3,ABS(G49)&lt;13),"",IF(AND(EC!G49&lt;0.5,ABS(G49)&lt;20),"",G49)))</f>
        <v/>
      </c>
      <c r="X49" s="213" t="str">
        <f>IF(ABS(H49)&lt;9,"",IF(AND(EC!H49&lt;3,ABS(H49)&lt;13),"",IF(AND(EC!H49&lt;0.5,ABS(H49)&lt;20),"",H49)))</f>
        <v/>
      </c>
      <c r="Y49" s="213" t="str">
        <f>IF(ABS(I49)&lt;9,"",IF(AND(EC!I49&lt;3,ABS(I49)&lt;13),"",IF(AND(EC!I49&lt;0.5,ABS(I49)&lt;20),"",I49)))</f>
        <v/>
      </c>
      <c r="Z49" s="213" t="str">
        <f>IF(ABS(J49)&lt;9,"",IF(AND(EC!J49&lt;3,ABS(J49)&lt;13),"",IF(AND(EC!J49&lt;0.5,ABS(J49)&lt;20),"",J49)))</f>
        <v/>
      </c>
      <c r="AA49" s="213" t="str">
        <f>IF(ABS(K49)&lt;9,"",IF(AND(EC!K49&lt;3,ABS(K49)&lt;13),"",IF(AND(EC!K49&lt;0.5,ABS(K49)&lt;20),"",K49)))</f>
        <v/>
      </c>
      <c r="AB49" s="213" t="str">
        <f>IF(ABS(L49)&lt;9,"",IF(AND(EC!L49&lt;3,ABS(L49)&lt;13),"",IF(AND(EC!L49&lt;0.5,ABS(L49)&lt;20),"",L49)))</f>
        <v/>
      </c>
      <c r="AC49" s="213" t="str">
        <f>IF(ABS(M49)&lt;9,"",IF(AND(EC!M49&lt;3,ABS(M49)&lt;13),"",IF(AND(EC!M49&lt;0.5,ABS(M49)&lt;20),"",M49)))</f>
        <v/>
      </c>
      <c r="AD49" s="214" t="str">
        <f>IF(ABS(N49)&lt;9,"",IF(AND(EC!N49&lt;3,ABS(N49)&lt;13),"",IF(AND(EC!N49&lt;0.5,ABS(N49)&lt;20),"",N49)))</f>
        <v/>
      </c>
      <c r="AE49" s="22">
        <f t="shared" si="12"/>
        <v>0</v>
      </c>
    </row>
    <row r="50" spans="1:31" ht="19.5" customHeight="1">
      <c r="A50" s="95">
        <v>46</v>
      </c>
      <c r="B50" s="82" t="s">
        <v>65</v>
      </c>
      <c r="C50" s="91">
        <v>4.513678797770055</v>
      </c>
      <c r="D50" s="92">
        <v>7.5321171136584049</v>
      </c>
      <c r="E50" s="92">
        <v>11.066569518756994</v>
      </c>
      <c r="F50" s="92">
        <v>7.8106035558922882</v>
      </c>
      <c r="G50" s="92">
        <v>8.054115336185486</v>
      </c>
      <c r="H50" s="92">
        <v>2.4262685574120093</v>
      </c>
      <c r="I50" s="92">
        <v>-0.87034613089351576</v>
      </c>
      <c r="J50" s="92">
        <v>-1.3707352662718255</v>
      </c>
      <c r="K50" s="92">
        <v>1.3117202846059905</v>
      </c>
      <c r="L50" s="92">
        <v>-2.828229935127919E-2</v>
      </c>
      <c r="M50" s="92">
        <v>-2.9707068089763093</v>
      </c>
      <c r="N50" s="93">
        <v>-1.9433499444885469</v>
      </c>
      <c r="O50" s="215">
        <f t="shared" si="9"/>
        <v>11.066569518756994</v>
      </c>
      <c r="P50" s="216">
        <f t="shared" si="10"/>
        <v>-2.9707068089763093</v>
      </c>
      <c r="Q50" s="217">
        <f t="shared" si="11"/>
        <v>2.9609710595249794</v>
      </c>
      <c r="R50" s="22"/>
      <c r="S50" s="212" t="str">
        <f>IF(ABS(C50)&lt;9,"",IF(AND(EC!C50&lt;3,ABS(C50)&lt;13),"",IF(AND(EC!C50&lt;0.5,ABS(C50)&lt;20),"",C50)))</f>
        <v/>
      </c>
      <c r="T50" s="213" t="str">
        <f>IF(ABS(D50)&lt;9,"",IF(AND(EC!D50&lt;3,ABS(D50)&lt;13),"",IF(AND(EC!D50&lt;0.5,ABS(D50)&lt;20),"",D50)))</f>
        <v/>
      </c>
      <c r="U50" s="213" t="str">
        <f>IF(ABS(E50)&lt;9,"",IF(AND(EC!E50&lt;3,ABS(E50)&lt;13),"",IF(AND(EC!E50&lt;0.5,ABS(E50)&lt;20),"",E50)))</f>
        <v/>
      </c>
      <c r="V50" s="213" t="str">
        <f>IF(ABS(F50)&lt;9,"",IF(AND(EC!F50&lt;3,ABS(F50)&lt;13),"",IF(AND(EC!F50&lt;0.5,ABS(F50)&lt;20),"",F50)))</f>
        <v/>
      </c>
      <c r="W50" s="213" t="str">
        <f>IF(ABS(G50)&lt;9,"",IF(AND(EC!G50&lt;3,ABS(G50)&lt;13),"",IF(AND(EC!G50&lt;0.5,ABS(G50)&lt;20),"",G50)))</f>
        <v/>
      </c>
      <c r="X50" s="213" t="str">
        <f>IF(ABS(H50)&lt;9,"",IF(AND(EC!H50&lt;3,ABS(H50)&lt;13),"",IF(AND(EC!H50&lt;0.5,ABS(H50)&lt;20),"",H50)))</f>
        <v/>
      </c>
      <c r="Y50" s="213" t="str">
        <f>IF(ABS(I50)&lt;9,"",IF(AND(EC!I50&lt;3,ABS(I50)&lt;13),"",IF(AND(EC!I50&lt;0.5,ABS(I50)&lt;20),"",I50)))</f>
        <v/>
      </c>
      <c r="Z50" s="213" t="str">
        <f>IF(ABS(J50)&lt;9,"",IF(AND(EC!J50&lt;3,ABS(J50)&lt;13),"",IF(AND(EC!J50&lt;0.5,ABS(J50)&lt;20),"",J50)))</f>
        <v/>
      </c>
      <c r="AA50" s="213" t="str">
        <f>IF(ABS(K50)&lt;9,"",IF(AND(EC!K50&lt;3,ABS(K50)&lt;13),"",IF(AND(EC!K50&lt;0.5,ABS(K50)&lt;20),"",K50)))</f>
        <v/>
      </c>
      <c r="AB50" s="213" t="str">
        <f>IF(ABS(L50)&lt;9,"",IF(AND(EC!L50&lt;3,ABS(L50)&lt;13),"",IF(AND(EC!L50&lt;0.5,ABS(L50)&lt;20),"",L50)))</f>
        <v/>
      </c>
      <c r="AC50" s="213" t="str">
        <f>IF(ABS(M50)&lt;9,"",IF(AND(EC!M50&lt;3,ABS(M50)&lt;13),"",IF(AND(EC!M50&lt;0.5,ABS(M50)&lt;20),"",M50)))</f>
        <v/>
      </c>
      <c r="AD50" s="214" t="str">
        <f>IF(ABS(N50)&lt;9,"",IF(AND(EC!N50&lt;3,ABS(N50)&lt;13),"",IF(AND(EC!N50&lt;0.5,ABS(N50)&lt;20),"",N50)))</f>
        <v/>
      </c>
      <c r="AE50" s="22">
        <f t="shared" si="12"/>
        <v>0</v>
      </c>
    </row>
    <row r="51" spans="1:31" ht="19.5" customHeight="1">
      <c r="A51" s="95">
        <v>47</v>
      </c>
      <c r="B51" s="82" t="s">
        <v>66</v>
      </c>
      <c r="C51" s="91">
        <v>-3.1086828323739346</v>
      </c>
      <c r="D51" s="92">
        <v>-1.7447491323193587</v>
      </c>
      <c r="E51" s="92">
        <v>6.7359227425931527</v>
      </c>
      <c r="F51" s="92">
        <v>-3.8962873551409314</v>
      </c>
      <c r="G51" s="92">
        <v>-1.5572634847689839</v>
      </c>
      <c r="H51" s="92">
        <v>-5.8221736606610115</v>
      </c>
      <c r="I51" s="92">
        <v>-3.4399479951837479</v>
      </c>
      <c r="J51" s="92">
        <v>-4.0127765150858954</v>
      </c>
      <c r="K51" s="92">
        <v>-4.0675056076862139</v>
      </c>
      <c r="L51" s="92">
        <v>-1.7228944634971826</v>
      </c>
      <c r="M51" s="92">
        <v>-2.7253592454911866</v>
      </c>
      <c r="N51" s="93">
        <v>-3.6840585846288629</v>
      </c>
      <c r="O51" s="215">
        <f t="shared" si="9"/>
        <v>6.7359227425931527</v>
      </c>
      <c r="P51" s="216">
        <f t="shared" si="10"/>
        <v>-5.8221736606610115</v>
      </c>
      <c r="Q51" s="217">
        <f t="shared" si="11"/>
        <v>-2.4204813445203466</v>
      </c>
      <c r="R51" s="22"/>
      <c r="S51" s="212" t="str">
        <f>IF(ABS(C51)&lt;9,"",IF(AND(EC!C51&lt;3,ABS(C51)&lt;13),"",IF(AND(EC!C51&lt;0.5,ABS(C51)&lt;20),"",C51)))</f>
        <v/>
      </c>
      <c r="T51" s="213" t="str">
        <f>IF(ABS(D51)&lt;9,"",IF(AND(EC!D51&lt;3,ABS(D51)&lt;13),"",IF(AND(EC!D51&lt;0.5,ABS(D51)&lt;20),"",D51)))</f>
        <v/>
      </c>
      <c r="U51" s="213" t="str">
        <f>IF(ABS(E51)&lt;9,"",IF(AND(EC!E51&lt;3,ABS(E51)&lt;13),"",IF(AND(EC!E51&lt;0.5,ABS(E51)&lt;20),"",E51)))</f>
        <v/>
      </c>
      <c r="V51" s="213" t="str">
        <f>IF(ABS(F51)&lt;9,"",IF(AND(EC!F51&lt;3,ABS(F51)&lt;13),"",IF(AND(EC!F51&lt;0.5,ABS(F51)&lt;20),"",F51)))</f>
        <v/>
      </c>
      <c r="W51" s="213" t="str">
        <f>IF(ABS(G51)&lt;9,"",IF(AND(EC!G51&lt;3,ABS(G51)&lt;13),"",IF(AND(EC!G51&lt;0.5,ABS(G51)&lt;20),"",G51)))</f>
        <v/>
      </c>
      <c r="X51" s="213" t="str">
        <f>IF(ABS(H51)&lt;9,"",IF(AND(EC!H51&lt;3,ABS(H51)&lt;13),"",IF(AND(EC!H51&lt;0.5,ABS(H51)&lt;20),"",H51)))</f>
        <v/>
      </c>
      <c r="Y51" s="213" t="str">
        <f>IF(ABS(I51)&lt;9,"",IF(AND(EC!I51&lt;3,ABS(I51)&lt;13),"",IF(AND(EC!I51&lt;0.5,ABS(I51)&lt;20),"",I51)))</f>
        <v/>
      </c>
      <c r="Z51" s="213" t="str">
        <f>IF(ABS(J51)&lt;9,"",IF(AND(EC!J51&lt;3,ABS(J51)&lt;13),"",IF(AND(EC!J51&lt;0.5,ABS(J51)&lt;20),"",J51)))</f>
        <v/>
      </c>
      <c r="AA51" s="213" t="str">
        <f>IF(ABS(K51)&lt;9,"",IF(AND(EC!K51&lt;3,ABS(K51)&lt;13),"",IF(AND(EC!K51&lt;0.5,ABS(K51)&lt;20),"",K51)))</f>
        <v/>
      </c>
      <c r="AB51" s="213" t="str">
        <f>IF(ABS(L51)&lt;9,"",IF(AND(EC!L51&lt;3,ABS(L51)&lt;13),"",IF(AND(EC!L51&lt;0.5,ABS(L51)&lt;20),"",L51)))</f>
        <v/>
      </c>
      <c r="AC51" s="213" t="str">
        <f>IF(ABS(M51)&lt;9,"",IF(AND(EC!M51&lt;3,ABS(M51)&lt;13),"",IF(AND(EC!M51&lt;0.5,ABS(M51)&lt;20),"",M51)))</f>
        <v/>
      </c>
      <c r="AD51" s="214" t="str">
        <f>IF(ABS(N51)&lt;9,"",IF(AND(EC!N51&lt;3,ABS(N51)&lt;13),"",IF(AND(EC!N51&lt;0.5,ABS(N51)&lt;20),"",N51)))</f>
        <v/>
      </c>
      <c r="AE51" s="22">
        <f t="shared" si="12"/>
        <v>0</v>
      </c>
    </row>
    <row r="52" spans="1:31" ht="19.5" customHeight="1">
      <c r="A52" s="95">
        <v>48</v>
      </c>
      <c r="B52" s="82" t="s">
        <v>67</v>
      </c>
      <c r="C52" s="91">
        <v>-3.5275188476970452</v>
      </c>
      <c r="D52" s="92">
        <v>-2.1076779730366004</v>
      </c>
      <c r="E52" s="92">
        <v>-6.5275737129431102</v>
      </c>
      <c r="F52" s="92">
        <v>-5.7697411766472193</v>
      </c>
      <c r="G52" s="92">
        <v>-3.131489752396392</v>
      </c>
      <c r="H52" s="92">
        <v>-1.3036770710897405</v>
      </c>
      <c r="I52" s="92">
        <v>-4.7124746690057284</v>
      </c>
      <c r="J52" s="92">
        <v>-3.1223054297522217</v>
      </c>
      <c r="K52" s="92">
        <v>-3.6799184589749068</v>
      </c>
      <c r="L52" s="92">
        <v>-0.61019830162579414</v>
      </c>
      <c r="M52" s="92">
        <v>-2.7748990654524661</v>
      </c>
      <c r="N52" s="93">
        <v>-3.2653405149352022</v>
      </c>
      <c r="O52" s="215">
        <f t="shared" si="9"/>
        <v>-0.61019830162579414</v>
      </c>
      <c r="P52" s="216">
        <f t="shared" si="10"/>
        <v>-6.5275737129431102</v>
      </c>
      <c r="Q52" s="217">
        <f t="shared" si="11"/>
        <v>-3.3777345811297024</v>
      </c>
      <c r="R52" s="22"/>
      <c r="S52" s="212" t="str">
        <f>IF(ABS(C52)&lt;9,"",IF(AND(EC!C52&lt;3,ABS(C52)&lt;13),"",IF(AND(EC!C52&lt;0.5,ABS(C52)&lt;20),"",C52)))</f>
        <v/>
      </c>
      <c r="T52" s="213" t="str">
        <f>IF(ABS(D52)&lt;9,"",IF(AND(EC!D52&lt;3,ABS(D52)&lt;13),"",IF(AND(EC!D52&lt;0.5,ABS(D52)&lt;20),"",D52)))</f>
        <v/>
      </c>
      <c r="U52" s="213" t="str">
        <f>IF(ABS(E52)&lt;9,"",IF(AND(EC!E52&lt;3,ABS(E52)&lt;13),"",IF(AND(EC!E52&lt;0.5,ABS(E52)&lt;20),"",E52)))</f>
        <v/>
      </c>
      <c r="V52" s="213" t="str">
        <f>IF(ABS(F52)&lt;9,"",IF(AND(EC!F52&lt;3,ABS(F52)&lt;13),"",IF(AND(EC!F52&lt;0.5,ABS(F52)&lt;20),"",F52)))</f>
        <v/>
      </c>
      <c r="W52" s="213" t="str">
        <f>IF(ABS(G52)&lt;9,"",IF(AND(EC!G52&lt;3,ABS(G52)&lt;13),"",IF(AND(EC!G52&lt;0.5,ABS(G52)&lt;20),"",G52)))</f>
        <v/>
      </c>
      <c r="X52" s="213" t="str">
        <f>IF(ABS(H52)&lt;9,"",IF(AND(EC!H52&lt;3,ABS(H52)&lt;13),"",IF(AND(EC!H52&lt;0.5,ABS(H52)&lt;20),"",H52)))</f>
        <v/>
      </c>
      <c r="Y52" s="213" t="str">
        <f>IF(ABS(I52)&lt;9,"",IF(AND(EC!I52&lt;3,ABS(I52)&lt;13),"",IF(AND(EC!I52&lt;0.5,ABS(I52)&lt;20),"",I52)))</f>
        <v/>
      </c>
      <c r="Z52" s="213" t="str">
        <f>IF(ABS(J52)&lt;9,"",IF(AND(EC!J52&lt;3,ABS(J52)&lt;13),"",IF(AND(EC!J52&lt;0.5,ABS(J52)&lt;20),"",J52)))</f>
        <v/>
      </c>
      <c r="AA52" s="213" t="str">
        <f>IF(ABS(K52)&lt;9,"",IF(AND(EC!K52&lt;3,ABS(K52)&lt;13),"",IF(AND(EC!K52&lt;0.5,ABS(K52)&lt;20),"",K52)))</f>
        <v/>
      </c>
      <c r="AB52" s="213" t="str">
        <f>IF(ABS(L52)&lt;9,"",IF(AND(EC!L52&lt;3,ABS(L52)&lt;13),"",IF(AND(EC!L52&lt;0.5,ABS(L52)&lt;20),"",L52)))</f>
        <v/>
      </c>
      <c r="AC52" s="213" t="str">
        <f>IF(ABS(M52)&lt;9,"",IF(AND(EC!M52&lt;3,ABS(M52)&lt;13),"",IF(AND(EC!M52&lt;0.5,ABS(M52)&lt;20),"",M52)))</f>
        <v/>
      </c>
      <c r="AD52" s="214" t="str">
        <f>IF(ABS(N52)&lt;9,"",IF(AND(EC!N52&lt;3,ABS(N52)&lt;13),"",IF(AND(EC!N52&lt;0.5,ABS(N52)&lt;20),"",N52)))</f>
        <v/>
      </c>
      <c r="AE52" s="22">
        <f t="shared" si="12"/>
        <v>0</v>
      </c>
    </row>
    <row r="53" spans="1:31" ht="19.5" customHeight="1">
      <c r="A53" s="95">
        <v>49</v>
      </c>
      <c r="B53" s="82" t="s">
        <v>68</v>
      </c>
      <c r="C53" s="91">
        <v>-6.7408382799354687</v>
      </c>
      <c r="D53" s="92">
        <v>0.91047524143600378</v>
      </c>
      <c r="E53" s="92">
        <v>-3.0811167579872767</v>
      </c>
      <c r="F53" s="92">
        <v>-4.9448038325895434</v>
      </c>
      <c r="G53" s="92">
        <v>-7.6665368437231409</v>
      </c>
      <c r="H53" s="155">
        <v>-10.11733659356482</v>
      </c>
      <c r="I53" s="92">
        <v>-6.1894662903275686</v>
      </c>
      <c r="J53" s="92">
        <v>7.4578715249651948</v>
      </c>
      <c r="K53" s="92">
        <v>-3.1607196743385249</v>
      </c>
      <c r="L53" s="92">
        <v>-9.4031390541414765</v>
      </c>
      <c r="M53" s="92">
        <v>-6.7980620602564894</v>
      </c>
      <c r="N53" s="93">
        <v>3.7579660513963904</v>
      </c>
      <c r="O53" s="215">
        <f t="shared" si="9"/>
        <v>7.4578715249651948</v>
      </c>
      <c r="P53" s="216">
        <f t="shared" si="10"/>
        <v>-10.11733659356482</v>
      </c>
      <c r="Q53" s="217">
        <f t="shared" si="11"/>
        <v>-3.8313088807555604</v>
      </c>
      <c r="R53" s="22"/>
      <c r="S53" s="212" t="str">
        <f>IF(ABS(C53)&lt;9,"",IF(AND(EC!C53&lt;3,ABS(C53)&lt;13),"",IF(AND(EC!C53&lt;0.5,ABS(C53)&lt;20),"",C53)))</f>
        <v/>
      </c>
      <c r="T53" s="213" t="str">
        <f>IF(ABS(D53)&lt;9,"",IF(AND(EC!D53&lt;3,ABS(D53)&lt;13),"",IF(AND(EC!D53&lt;0.5,ABS(D53)&lt;20),"",D53)))</f>
        <v/>
      </c>
      <c r="U53" s="213" t="str">
        <f>IF(ABS(E53)&lt;9,"",IF(AND(EC!E53&lt;3,ABS(E53)&lt;13),"",IF(AND(EC!E53&lt;0.5,ABS(E53)&lt;20),"",E53)))</f>
        <v/>
      </c>
      <c r="V53" s="213" t="str">
        <f>IF(ABS(F53)&lt;9,"",IF(AND(EC!F53&lt;3,ABS(F53)&lt;13),"",IF(AND(EC!F53&lt;0.5,ABS(F53)&lt;20),"",F53)))</f>
        <v/>
      </c>
      <c r="W53" s="213" t="str">
        <f>IF(ABS(G53)&lt;9,"",IF(AND(EC!G53&lt;3,ABS(G53)&lt;13),"",IF(AND(EC!G53&lt;0.5,ABS(G53)&lt;20),"",G53)))</f>
        <v/>
      </c>
      <c r="X53" s="213" t="str">
        <f>IF(ABS(H53)&lt;9,"",IF(AND(EC!H53&lt;3,ABS(H53)&lt;13),"",IF(AND(EC!H53&lt;0.5,ABS(H53)&lt;20),"",H53)))</f>
        <v/>
      </c>
      <c r="Y53" s="213" t="str">
        <f>IF(ABS(I53)&lt;9,"",IF(AND(EC!I53&lt;3,ABS(I53)&lt;13),"",IF(AND(EC!I53&lt;0.5,ABS(I53)&lt;20),"",I53)))</f>
        <v/>
      </c>
      <c r="Z53" s="213" t="str">
        <f>IF(ABS(J53)&lt;9,"",IF(AND(EC!J53&lt;3,ABS(J53)&lt;13),"",IF(AND(EC!J53&lt;0.5,ABS(J53)&lt;20),"",J53)))</f>
        <v/>
      </c>
      <c r="AA53" s="213" t="str">
        <f>IF(ABS(K53)&lt;9,"",IF(AND(EC!K53&lt;3,ABS(K53)&lt;13),"",IF(AND(EC!K53&lt;0.5,ABS(K53)&lt;20),"",K53)))</f>
        <v/>
      </c>
      <c r="AB53" s="213">
        <f>IF(ABS(L53)&lt;9,"",IF(AND(EC!L53&lt;3,ABS(L53)&lt;13),"",IF(AND(EC!L53&lt;0.5,ABS(L53)&lt;20),"",L53)))</f>
        <v>-9.4031390541414765</v>
      </c>
      <c r="AC53" s="213" t="str">
        <f>IF(ABS(M53)&lt;9,"",IF(AND(EC!M53&lt;3,ABS(M53)&lt;13),"",IF(AND(EC!M53&lt;0.5,ABS(M53)&lt;20),"",M53)))</f>
        <v/>
      </c>
      <c r="AD53" s="214" t="str">
        <f>IF(ABS(N53)&lt;9,"",IF(AND(EC!N53&lt;3,ABS(N53)&lt;13),"",IF(AND(EC!N53&lt;0.5,ABS(N53)&lt;20),"",N53)))</f>
        <v/>
      </c>
      <c r="AE53" s="22">
        <f t="shared" si="12"/>
        <v>1</v>
      </c>
    </row>
    <row r="54" spans="1:31" ht="19.5" customHeight="1">
      <c r="A54" s="95">
        <v>50</v>
      </c>
      <c r="B54" s="82" t="s">
        <v>69</v>
      </c>
      <c r="C54" s="91">
        <v>0.76685067190975431</v>
      </c>
      <c r="D54" s="92">
        <v>2.012473028976975</v>
      </c>
      <c r="E54" s="92">
        <v>-6.4413243427594606E-3</v>
      </c>
      <c r="F54" s="92">
        <v>3.1430669130640032</v>
      </c>
      <c r="G54" s="92">
        <v>-1.7758620562595704</v>
      </c>
      <c r="H54" s="92">
        <v>2.1594779212515727</v>
      </c>
      <c r="I54" s="92">
        <v>-1.1199828918876906</v>
      </c>
      <c r="J54" s="92">
        <v>1.6349505281340553</v>
      </c>
      <c r="K54" s="92">
        <v>3.1414035228411286</v>
      </c>
      <c r="L54" s="92">
        <v>0.32142712520909383</v>
      </c>
      <c r="M54" s="92">
        <v>-1.3050816452218645</v>
      </c>
      <c r="N54" s="93">
        <v>-3.5422910113505428</v>
      </c>
      <c r="O54" s="215">
        <f t="shared" si="9"/>
        <v>3.1430669130640032</v>
      </c>
      <c r="P54" s="216">
        <f t="shared" si="10"/>
        <v>-3.5422910113505428</v>
      </c>
      <c r="Q54" s="217">
        <f t="shared" si="11"/>
        <v>0.4524992318603463</v>
      </c>
      <c r="R54" s="22"/>
      <c r="S54" s="212" t="str">
        <f>IF(ABS(C54)&lt;9,"",IF(AND(EC!C54&lt;3,ABS(C54)&lt;13),"",IF(AND(EC!C54&lt;0.5,ABS(C54)&lt;20),"",C54)))</f>
        <v/>
      </c>
      <c r="T54" s="213" t="str">
        <f>IF(ABS(D54)&lt;9,"",IF(AND(EC!D54&lt;3,ABS(D54)&lt;13),"",IF(AND(EC!D54&lt;0.5,ABS(D54)&lt;20),"",D54)))</f>
        <v/>
      </c>
      <c r="U54" s="213" t="str">
        <f>IF(ABS(E54)&lt;9,"",IF(AND(EC!E54&lt;3,ABS(E54)&lt;13),"",IF(AND(EC!E54&lt;0.5,ABS(E54)&lt;20),"",E54)))</f>
        <v/>
      </c>
      <c r="V54" s="213" t="str">
        <f>IF(ABS(F54)&lt;9,"",IF(AND(EC!F54&lt;3,ABS(F54)&lt;13),"",IF(AND(EC!F54&lt;0.5,ABS(F54)&lt;20),"",F54)))</f>
        <v/>
      </c>
      <c r="W54" s="213" t="str">
        <f>IF(ABS(G54)&lt;9,"",IF(AND(EC!G54&lt;3,ABS(G54)&lt;13),"",IF(AND(EC!G54&lt;0.5,ABS(G54)&lt;20),"",G54)))</f>
        <v/>
      </c>
      <c r="X54" s="213" t="str">
        <f>IF(ABS(H54)&lt;9,"",IF(AND(EC!H54&lt;3,ABS(H54)&lt;13),"",IF(AND(EC!H54&lt;0.5,ABS(H54)&lt;20),"",H54)))</f>
        <v/>
      </c>
      <c r="Y54" s="213" t="str">
        <f>IF(ABS(I54)&lt;9,"",IF(AND(EC!I54&lt;3,ABS(I54)&lt;13),"",IF(AND(EC!I54&lt;0.5,ABS(I54)&lt;20),"",I54)))</f>
        <v/>
      </c>
      <c r="Z54" s="213" t="str">
        <f>IF(ABS(J54)&lt;9,"",IF(AND(EC!J54&lt;3,ABS(J54)&lt;13),"",IF(AND(EC!J54&lt;0.5,ABS(J54)&lt;20),"",J54)))</f>
        <v/>
      </c>
      <c r="AA54" s="213" t="str">
        <f>IF(ABS(K54)&lt;9,"",IF(AND(EC!K54&lt;3,ABS(K54)&lt;13),"",IF(AND(EC!K54&lt;0.5,ABS(K54)&lt;20),"",K54)))</f>
        <v/>
      </c>
      <c r="AB54" s="213" t="str">
        <f>IF(ABS(L54)&lt;9,"",IF(AND(EC!L54&lt;3,ABS(L54)&lt;13),"",IF(AND(EC!L54&lt;0.5,ABS(L54)&lt;20),"",L54)))</f>
        <v/>
      </c>
      <c r="AC54" s="213" t="str">
        <f>IF(ABS(M54)&lt;9,"",IF(AND(EC!M54&lt;3,ABS(M54)&lt;13),"",IF(AND(EC!M54&lt;0.5,ABS(M54)&lt;20),"",M54)))</f>
        <v/>
      </c>
      <c r="AD54" s="214" t="str">
        <f>IF(ABS(N54)&lt;9,"",IF(AND(EC!N54&lt;3,ABS(N54)&lt;13),"",IF(AND(EC!N54&lt;0.5,ABS(N54)&lt;20),"",N54)))</f>
        <v/>
      </c>
      <c r="AE54" s="22">
        <f t="shared" si="12"/>
        <v>0</v>
      </c>
    </row>
    <row r="55" spans="1:31" ht="19.5" customHeight="1">
      <c r="A55" s="95">
        <v>51</v>
      </c>
      <c r="B55" s="82" t="s">
        <v>70</v>
      </c>
      <c r="C55" s="91">
        <v>-5.4719672330666596</v>
      </c>
      <c r="D55" s="92">
        <v>-7.2369319057488832</v>
      </c>
      <c r="E55" s="92">
        <v>-9.0613657665115284</v>
      </c>
      <c r="F55" s="92">
        <v>-9.704499933367817</v>
      </c>
      <c r="G55" s="92">
        <v>-3.0845220044680159</v>
      </c>
      <c r="H55" s="92">
        <v>-8.9347518422183203</v>
      </c>
      <c r="I55" s="92">
        <v>-7.4162872398519237</v>
      </c>
      <c r="J55" s="92">
        <v>-8.6299288714048945</v>
      </c>
      <c r="K55" s="92">
        <v>-6.5063813279881728</v>
      </c>
      <c r="L55" s="92">
        <v>-2.6268581073158481</v>
      </c>
      <c r="M55" s="92">
        <v>-5.273403141209454</v>
      </c>
      <c r="N55" s="93">
        <v>-5.1321636036498202</v>
      </c>
      <c r="O55" s="215">
        <f t="shared" si="9"/>
        <v>-2.6268581073158481</v>
      </c>
      <c r="P55" s="216">
        <f t="shared" si="10"/>
        <v>-9.704499933367817</v>
      </c>
      <c r="Q55" s="217">
        <f t="shared" si="11"/>
        <v>-6.5899217480667787</v>
      </c>
      <c r="R55" s="22"/>
      <c r="S55" s="212" t="str">
        <f>IF(ABS(C55)&lt;9,"",IF(AND(EC!C55&lt;3,ABS(C55)&lt;13),"",IF(AND(EC!C55&lt;0.5,ABS(C55)&lt;20),"",C55)))</f>
        <v/>
      </c>
      <c r="T55" s="213" t="str">
        <f>IF(ABS(D55)&lt;9,"",IF(AND(EC!D55&lt;3,ABS(D55)&lt;13),"",IF(AND(EC!D55&lt;0.5,ABS(D55)&lt;20),"",D55)))</f>
        <v/>
      </c>
      <c r="U55" s="213" t="str">
        <f>IF(ABS(E55)&lt;9,"",IF(AND(EC!E55&lt;3,ABS(E55)&lt;13),"",IF(AND(EC!E55&lt;0.5,ABS(E55)&lt;20),"",E55)))</f>
        <v/>
      </c>
      <c r="V55" s="213" t="str">
        <f>IF(ABS(F55)&lt;9,"",IF(AND(EC!F55&lt;3,ABS(F55)&lt;13),"",IF(AND(EC!F55&lt;0.5,ABS(F55)&lt;20),"",F55)))</f>
        <v/>
      </c>
      <c r="W55" s="213" t="str">
        <f>IF(ABS(G55)&lt;9,"",IF(AND(EC!G55&lt;3,ABS(G55)&lt;13),"",IF(AND(EC!G55&lt;0.5,ABS(G55)&lt;20),"",G55)))</f>
        <v/>
      </c>
      <c r="X55" s="213" t="str">
        <f>IF(ABS(H55)&lt;9,"",IF(AND(EC!H55&lt;3,ABS(H55)&lt;13),"",IF(AND(EC!H55&lt;0.5,ABS(H55)&lt;20),"",H55)))</f>
        <v/>
      </c>
      <c r="Y55" s="213" t="str">
        <f>IF(ABS(I55)&lt;9,"",IF(AND(EC!I55&lt;3,ABS(I55)&lt;13),"",IF(AND(EC!I55&lt;0.5,ABS(I55)&lt;20),"",I55)))</f>
        <v/>
      </c>
      <c r="Z55" s="213" t="str">
        <f>IF(ABS(J55)&lt;9,"",IF(AND(EC!J55&lt;3,ABS(J55)&lt;13),"",IF(AND(EC!J55&lt;0.5,ABS(J55)&lt;20),"",J55)))</f>
        <v/>
      </c>
      <c r="AA55" s="213" t="str">
        <f>IF(ABS(K55)&lt;9,"",IF(AND(EC!K55&lt;3,ABS(K55)&lt;13),"",IF(AND(EC!K55&lt;0.5,ABS(K55)&lt;20),"",K55)))</f>
        <v/>
      </c>
      <c r="AB55" s="213" t="str">
        <f>IF(ABS(L55)&lt;9,"",IF(AND(EC!L55&lt;3,ABS(L55)&lt;13),"",IF(AND(EC!L55&lt;0.5,ABS(L55)&lt;20),"",L55)))</f>
        <v/>
      </c>
      <c r="AC55" s="213" t="str">
        <f>IF(ABS(M55)&lt;9,"",IF(AND(EC!M55&lt;3,ABS(M55)&lt;13),"",IF(AND(EC!M55&lt;0.5,ABS(M55)&lt;20),"",M55)))</f>
        <v/>
      </c>
      <c r="AD55" s="214" t="str">
        <f>IF(ABS(N55)&lt;9,"",IF(AND(EC!N55&lt;3,ABS(N55)&lt;13),"",IF(AND(EC!N55&lt;0.5,ABS(N55)&lt;20),"",N55)))</f>
        <v/>
      </c>
      <c r="AE55" s="22">
        <f t="shared" si="12"/>
        <v>0</v>
      </c>
    </row>
    <row r="56" spans="1:31" ht="19.5" customHeight="1">
      <c r="A56" s="113">
        <v>52</v>
      </c>
      <c r="B56" s="156" t="s">
        <v>71</v>
      </c>
      <c r="C56" s="122">
        <v>2.5764896580752032</v>
      </c>
      <c r="D56" s="123">
        <v>1.9004630518987917</v>
      </c>
      <c r="E56" s="123">
        <v>0.25113919712780342</v>
      </c>
      <c r="F56" s="123">
        <v>-1.3483415814698121</v>
      </c>
      <c r="G56" s="123">
        <v>0.75183700012951082</v>
      </c>
      <c r="H56" s="123">
        <v>2.5533797318882763</v>
      </c>
      <c r="I56" s="123">
        <v>0.8314471411277562</v>
      </c>
      <c r="J56" s="123">
        <v>2.0492739444411763</v>
      </c>
      <c r="K56" s="123">
        <v>-0.81374425101660486</v>
      </c>
      <c r="L56" s="123">
        <v>-0.53059456454729748</v>
      </c>
      <c r="M56" s="123">
        <v>1.1393553633667324</v>
      </c>
      <c r="N56" s="124">
        <v>5.3258655011143059</v>
      </c>
      <c r="O56" s="221">
        <f t="shared" si="9"/>
        <v>5.3258655011143059</v>
      </c>
      <c r="P56" s="222">
        <f t="shared" si="10"/>
        <v>-1.3483415814698121</v>
      </c>
      <c r="Q56" s="223">
        <f t="shared" si="11"/>
        <v>1.2238808493446536</v>
      </c>
      <c r="R56" s="22"/>
      <c r="S56" s="227" t="str">
        <f>IF(ABS(C56)&lt;9,"",IF(AND(EC!C56&lt;3,ABS(C56)&lt;13),"",IF(AND(EC!C56&lt;0.5,ABS(C56)&lt;20),"",C56)))</f>
        <v/>
      </c>
      <c r="T56" s="228" t="str">
        <f>IF(ABS(D56)&lt;9,"",IF(AND(EC!D56&lt;3,ABS(D56)&lt;13),"",IF(AND(EC!D56&lt;0.5,ABS(D56)&lt;20),"",D56)))</f>
        <v/>
      </c>
      <c r="U56" s="228" t="str">
        <f>IF(ABS(E56)&lt;9,"",IF(AND(EC!E56&lt;3,ABS(E56)&lt;13),"",IF(AND(EC!E56&lt;0.5,ABS(E56)&lt;20),"",E56)))</f>
        <v/>
      </c>
      <c r="V56" s="228" t="str">
        <f>IF(ABS(F56)&lt;9,"",IF(AND(EC!F56&lt;3,ABS(F56)&lt;13),"",IF(AND(EC!F56&lt;0.5,ABS(F56)&lt;20),"",F56)))</f>
        <v/>
      </c>
      <c r="W56" s="228" t="str">
        <f>IF(ABS(G56)&lt;9,"",IF(AND(EC!G56&lt;3,ABS(G56)&lt;13),"",IF(AND(EC!G56&lt;0.5,ABS(G56)&lt;20),"",G56)))</f>
        <v/>
      </c>
      <c r="X56" s="228" t="str">
        <f>IF(ABS(H56)&lt;9,"",IF(AND(EC!H56&lt;3,ABS(H56)&lt;13),"",IF(AND(EC!H56&lt;0.5,ABS(H56)&lt;20),"",H56)))</f>
        <v/>
      </c>
      <c r="Y56" s="228" t="str">
        <f>IF(ABS(I56)&lt;9,"",IF(AND(EC!I56&lt;3,ABS(I56)&lt;13),"",IF(AND(EC!I56&lt;0.5,ABS(I56)&lt;20),"",I56)))</f>
        <v/>
      </c>
      <c r="Z56" s="228" t="str">
        <f>IF(ABS(J56)&lt;9,"",IF(AND(EC!J56&lt;3,ABS(J56)&lt;13),"",IF(AND(EC!J56&lt;0.5,ABS(J56)&lt;20),"",J56)))</f>
        <v/>
      </c>
      <c r="AA56" s="228" t="str">
        <f>IF(ABS(K56)&lt;9,"",IF(AND(EC!K56&lt;3,ABS(K56)&lt;13),"",IF(AND(EC!K56&lt;0.5,ABS(K56)&lt;20),"",K56)))</f>
        <v/>
      </c>
      <c r="AB56" s="228" t="str">
        <f>IF(ABS(L56)&lt;9,"",IF(AND(EC!L56&lt;3,ABS(L56)&lt;13),"",IF(AND(EC!L56&lt;0.5,ABS(L56)&lt;20),"",L56)))</f>
        <v/>
      </c>
      <c r="AC56" s="228" t="str">
        <f>IF(ABS(M56)&lt;9,"",IF(AND(EC!M56&lt;3,ABS(M56)&lt;13),"",IF(AND(EC!M56&lt;0.5,ABS(M56)&lt;20),"",M56)))</f>
        <v/>
      </c>
      <c r="AD56" s="229" t="str">
        <f>IF(ABS(N56)&lt;9,"",IF(AND(EC!N56&lt;3,ABS(N56)&lt;13),"",IF(AND(EC!N56&lt;0.5,ABS(N56)&lt;20),"",N56)))</f>
        <v/>
      </c>
      <c r="AE56" s="22">
        <f t="shared" si="12"/>
        <v>0</v>
      </c>
    </row>
    <row r="57" spans="1:31" ht="14.25" customHeight="1">
      <c r="A57" s="113">
        <v>49</v>
      </c>
      <c r="B57" s="22"/>
      <c r="C57" s="22">
        <v>49</v>
      </c>
      <c r="D57" s="22">
        <v>48</v>
      </c>
      <c r="E57" s="22">
        <v>49</v>
      </c>
      <c r="F57" s="22">
        <v>46</v>
      </c>
      <c r="G57" s="22">
        <v>49</v>
      </c>
      <c r="H57" s="22">
        <v>48</v>
      </c>
      <c r="I57" s="22">
        <v>48</v>
      </c>
      <c r="J57" s="22">
        <v>48</v>
      </c>
      <c r="K57" s="22">
        <v>47</v>
      </c>
      <c r="L57" s="22">
        <v>47</v>
      </c>
      <c r="M57" s="22">
        <v>46</v>
      </c>
      <c r="N57" s="22">
        <v>46</v>
      </c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</row>
    <row r="58" spans="1:31" ht="13.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</row>
    <row r="59" spans="1:31" ht="13.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</row>
    <row r="60" spans="1:31" ht="13.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</row>
    <row r="61" spans="1:31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</row>
    <row r="62" spans="1:31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</row>
    <row r="63" spans="1:31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</row>
    <row r="64" spans="1:31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</row>
    <row r="65" spans="1:31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spans="1:31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</row>
    <row r="67" spans="1:31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</row>
    <row r="68" spans="1:31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</row>
    <row r="69" spans="1:31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spans="1:31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</row>
    <row r="71" spans="1:31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spans="1:31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</row>
    <row r="73" spans="1:31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spans="1:31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</row>
    <row r="75" spans="1:31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spans="1:31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</row>
    <row r="77" spans="1:31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spans="1:31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</row>
    <row r="79" spans="1:31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spans="1:31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</row>
    <row r="81" spans="1:31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spans="1:31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</row>
    <row r="83" spans="1:31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spans="1:31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</row>
    <row r="85" spans="1:31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spans="1:31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</row>
    <row r="87" spans="1:31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spans="1:31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</row>
    <row r="89" spans="1:31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spans="1:31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</row>
    <row r="91" spans="1:31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spans="1:31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</row>
    <row r="93" spans="1:31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spans="1:31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</row>
    <row r="95" spans="1:31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spans="1:31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</row>
    <row r="97" spans="1:31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spans="1:31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</row>
    <row r="99" spans="1:31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spans="1:31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</row>
    <row r="101" spans="1:31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spans="1:31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</row>
    <row r="103" spans="1:31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spans="1:31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</row>
    <row r="105" spans="1:31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spans="1:31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</row>
    <row r="107" spans="1:31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spans="1:31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</row>
    <row r="109" spans="1:31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spans="1:31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</row>
    <row r="111" spans="1:31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spans="1:31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</row>
    <row r="113" spans="1:31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spans="1:31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</row>
    <row r="115" spans="1:31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spans="1:31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</row>
    <row r="117" spans="1:31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spans="1:31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</row>
    <row r="119" spans="1:31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spans="1:31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</row>
    <row r="121" spans="1:31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spans="1:31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</row>
    <row r="123" spans="1:31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spans="1:31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</row>
    <row r="125" spans="1:31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spans="1:31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</row>
    <row r="127" spans="1:31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spans="1:31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</row>
    <row r="129" spans="1:31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spans="1:31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</row>
    <row r="131" spans="1:31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spans="1:31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</row>
    <row r="133" spans="1:31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spans="1:31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</row>
    <row r="135" spans="1:31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spans="1:31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</row>
    <row r="137" spans="1:31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spans="1:31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</row>
    <row r="139" spans="1:31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spans="1:31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</row>
    <row r="141" spans="1:31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spans="1:31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</row>
    <row r="143" spans="1:31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spans="1:31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</row>
    <row r="145" spans="1:31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spans="1:31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</row>
    <row r="147" spans="1:31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spans="1:31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</row>
    <row r="149" spans="1:31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spans="1:31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</row>
    <row r="151" spans="1:31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spans="1:31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</row>
    <row r="153" spans="1:31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spans="1:31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</row>
    <row r="155" spans="1:31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spans="1:31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</row>
    <row r="157" spans="1:31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spans="1:31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</row>
    <row r="159" spans="1:31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spans="1:31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</row>
    <row r="161" spans="1:31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</row>
    <row r="162" spans="1:31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</row>
    <row r="163" spans="1:31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</row>
    <row r="164" spans="1:31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</row>
    <row r="165" spans="1:31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</row>
    <row r="166" spans="1:31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</row>
    <row r="167" spans="1:31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</row>
    <row r="168" spans="1:31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</row>
    <row r="169" spans="1:31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</row>
    <row r="170" spans="1:31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</row>
    <row r="171" spans="1:31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</row>
    <row r="172" spans="1:31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</row>
    <row r="173" spans="1:31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</row>
    <row r="174" spans="1:31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</row>
    <row r="175" spans="1:31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</row>
    <row r="176" spans="1:31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</row>
    <row r="177" spans="1:31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</row>
    <row r="178" spans="1:31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</row>
    <row r="179" spans="1:31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</row>
    <row r="180" spans="1:31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</row>
    <row r="181" spans="1:31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</row>
    <row r="182" spans="1:31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</row>
    <row r="183" spans="1:31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</row>
    <row r="184" spans="1:31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</row>
    <row r="185" spans="1:31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</row>
    <row r="186" spans="1:31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</row>
    <row r="187" spans="1:31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</row>
    <row r="188" spans="1:31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</row>
    <row r="189" spans="1:31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</row>
    <row r="190" spans="1:31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</row>
    <row r="191" spans="1:31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</row>
    <row r="192" spans="1:31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</row>
    <row r="193" spans="1:31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</row>
    <row r="194" spans="1:31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</row>
    <row r="195" spans="1:31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</row>
    <row r="196" spans="1:31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</row>
    <row r="197" spans="1:31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</row>
    <row r="198" spans="1:31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</row>
    <row r="199" spans="1:31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</row>
    <row r="200" spans="1:31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</row>
    <row r="201" spans="1:31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</row>
    <row r="202" spans="1:31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</row>
    <row r="203" spans="1:31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</row>
    <row r="204" spans="1:31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</row>
    <row r="205" spans="1:31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</row>
    <row r="206" spans="1:31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</row>
    <row r="207" spans="1:31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</row>
    <row r="208" spans="1:31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</row>
    <row r="209" spans="1:31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</row>
    <row r="210" spans="1:31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</row>
    <row r="211" spans="1:31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</row>
    <row r="212" spans="1:31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</row>
    <row r="213" spans="1:31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</row>
    <row r="214" spans="1:31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</row>
    <row r="215" spans="1:31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</row>
    <row r="216" spans="1:31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</row>
    <row r="217" spans="1:31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</row>
    <row r="218" spans="1:31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</row>
    <row r="219" spans="1:31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</row>
    <row r="220" spans="1:31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</row>
    <row r="221" spans="1:31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</row>
    <row r="222" spans="1:31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</row>
    <row r="223" spans="1:31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</row>
    <row r="224" spans="1:31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</row>
    <row r="225" spans="1:31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</row>
    <row r="226" spans="1:31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</row>
    <row r="227" spans="1:31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</row>
    <row r="228" spans="1:31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</row>
    <row r="229" spans="1:31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</row>
    <row r="230" spans="1:31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</row>
    <row r="231" spans="1:31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</row>
    <row r="232" spans="1:31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</row>
    <row r="233" spans="1:31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</row>
    <row r="234" spans="1:31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</row>
    <row r="235" spans="1:31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</row>
    <row r="236" spans="1:31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</row>
    <row r="237" spans="1:31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</row>
    <row r="238" spans="1:31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</row>
    <row r="239" spans="1:31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</row>
    <row r="240" spans="1:31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</row>
    <row r="241" spans="1:31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</row>
    <row r="242" spans="1:31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</row>
    <row r="243" spans="1:31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</row>
    <row r="244" spans="1:31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</row>
    <row r="245" spans="1:31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</row>
    <row r="246" spans="1:31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</row>
    <row r="247" spans="1:31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</row>
    <row r="248" spans="1:31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</row>
    <row r="249" spans="1:31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</row>
    <row r="250" spans="1:31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</row>
    <row r="251" spans="1:31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</row>
    <row r="252" spans="1:31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</row>
    <row r="253" spans="1:31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</row>
    <row r="254" spans="1:31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</row>
    <row r="255" spans="1:31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</row>
    <row r="256" spans="1:31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</row>
    <row r="257" spans="1:31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</row>
    <row r="258" spans="1:31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</row>
    <row r="259" spans="1:31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</row>
    <row r="260" spans="1:31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</row>
    <row r="261" spans="1:31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</row>
    <row r="262" spans="1:31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</row>
    <row r="263" spans="1:31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</row>
    <row r="264" spans="1:31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</row>
    <row r="265" spans="1:31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</row>
    <row r="266" spans="1:31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</row>
    <row r="267" spans="1:31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</row>
    <row r="268" spans="1:31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</row>
    <row r="269" spans="1:31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</row>
    <row r="270" spans="1:31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</row>
    <row r="271" spans="1:31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</row>
    <row r="272" spans="1:31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</row>
    <row r="273" spans="1:31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</row>
    <row r="274" spans="1:31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</row>
    <row r="275" spans="1:31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</row>
    <row r="276" spans="1:31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</row>
    <row r="277" spans="1:31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</row>
    <row r="278" spans="1:31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</row>
    <row r="279" spans="1:31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</row>
    <row r="280" spans="1:31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</row>
    <row r="281" spans="1:31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</row>
    <row r="282" spans="1:31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</row>
    <row r="283" spans="1:31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</row>
    <row r="284" spans="1:31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</row>
    <row r="285" spans="1:31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</row>
    <row r="286" spans="1:31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</row>
    <row r="287" spans="1:31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</row>
    <row r="288" spans="1:31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</row>
    <row r="289" spans="1:31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</row>
    <row r="290" spans="1:31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</row>
    <row r="291" spans="1:31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</row>
    <row r="292" spans="1:31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</row>
    <row r="293" spans="1:31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</row>
    <row r="294" spans="1:31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</row>
    <row r="295" spans="1:31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</row>
    <row r="296" spans="1:31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</row>
    <row r="297" spans="1:31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</row>
    <row r="298" spans="1:31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</row>
    <row r="299" spans="1:31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</row>
    <row r="300" spans="1:31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</row>
    <row r="301" spans="1:31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</row>
    <row r="302" spans="1:31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</row>
    <row r="303" spans="1:31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</row>
    <row r="304" spans="1:31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</row>
    <row r="305" spans="1:31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</row>
    <row r="306" spans="1:31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</row>
    <row r="307" spans="1:31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</row>
    <row r="308" spans="1:31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</row>
    <row r="309" spans="1:31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</row>
    <row r="310" spans="1:31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</row>
    <row r="311" spans="1:31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</row>
    <row r="312" spans="1:31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</row>
    <row r="313" spans="1:31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</row>
    <row r="314" spans="1:31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</row>
    <row r="315" spans="1:31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</row>
    <row r="316" spans="1:31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</row>
    <row r="317" spans="1:31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</row>
    <row r="318" spans="1:31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</row>
    <row r="319" spans="1:31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</row>
    <row r="320" spans="1:31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</row>
    <row r="321" spans="1:31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</row>
    <row r="322" spans="1:31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</row>
    <row r="323" spans="1:31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</row>
    <row r="324" spans="1:31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</row>
    <row r="325" spans="1:31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</row>
    <row r="326" spans="1:31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</row>
    <row r="327" spans="1:31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</row>
    <row r="328" spans="1:31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</row>
    <row r="329" spans="1:31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</row>
    <row r="330" spans="1:31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</row>
    <row r="331" spans="1:31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</row>
    <row r="332" spans="1:31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</row>
    <row r="333" spans="1:31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</row>
    <row r="334" spans="1:31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</row>
    <row r="335" spans="1:31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</row>
    <row r="336" spans="1:31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</row>
    <row r="337" spans="1:31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</row>
    <row r="338" spans="1:31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</row>
    <row r="339" spans="1:31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</row>
    <row r="340" spans="1:31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</row>
    <row r="341" spans="1:31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</row>
    <row r="342" spans="1:31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</row>
    <row r="343" spans="1:31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</row>
    <row r="344" spans="1:31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</row>
    <row r="345" spans="1:31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</row>
    <row r="346" spans="1:31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</row>
    <row r="347" spans="1:31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</row>
    <row r="348" spans="1:31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</row>
    <row r="349" spans="1:31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</row>
    <row r="350" spans="1:31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</row>
    <row r="351" spans="1:31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</row>
    <row r="352" spans="1:31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</row>
    <row r="353" spans="1:31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</row>
    <row r="354" spans="1:31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</row>
    <row r="355" spans="1:31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</row>
    <row r="356" spans="1:31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</row>
    <row r="357" spans="1:31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</row>
    <row r="358" spans="1:31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</row>
    <row r="359" spans="1:31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</row>
    <row r="360" spans="1:31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</row>
    <row r="361" spans="1:31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</row>
    <row r="362" spans="1:31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</row>
    <row r="363" spans="1:31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</row>
    <row r="364" spans="1:31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</row>
    <row r="365" spans="1:31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</row>
    <row r="366" spans="1:31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</row>
    <row r="367" spans="1:31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</row>
    <row r="368" spans="1:31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</row>
    <row r="369" spans="1:31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</row>
    <row r="370" spans="1:31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</row>
    <row r="371" spans="1:31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</row>
    <row r="372" spans="1:31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</row>
    <row r="373" spans="1:31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</row>
    <row r="374" spans="1:31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</row>
    <row r="375" spans="1:31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</row>
    <row r="376" spans="1:31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</row>
    <row r="377" spans="1:31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</row>
    <row r="378" spans="1:31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</row>
    <row r="379" spans="1:31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</row>
    <row r="380" spans="1:31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</row>
    <row r="381" spans="1:31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</row>
    <row r="382" spans="1:31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</row>
    <row r="383" spans="1:31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</row>
    <row r="384" spans="1:31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</row>
    <row r="385" spans="1:31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</row>
    <row r="386" spans="1:31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</row>
    <row r="387" spans="1:31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</row>
    <row r="388" spans="1:31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</row>
    <row r="389" spans="1:31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</row>
    <row r="390" spans="1:31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</row>
    <row r="391" spans="1:31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</row>
    <row r="392" spans="1:31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</row>
    <row r="393" spans="1:31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</row>
    <row r="394" spans="1:31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</row>
    <row r="395" spans="1:31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</row>
    <row r="396" spans="1:31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</row>
    <row r="397" spans="1:31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</row>
    <row r="398" spans="1:31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</row>
    <row r="399" spans="1:31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</row>
    <row r="400" spans="1:31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</row>
    <row r="401" spans="1:31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</row>
    <row r="402" spans="1:31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</row>
    <row r="403" spans="1:31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</row>
    <row r="404" spans="1:31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</row>
    <row r="405" spans="1:31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</row>
    <row r="406" spans="1:31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</row>
    <row r="407" spans="1:31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</row>
    <row r="408" spans="1:31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</row>
    <row r="409" spans="1:31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</row>
    <row r="410" spans="1:31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</row>
    <row r="411" spans="1:31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</row>
    <row r="412" spans="1:31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</row>
    <row r="413" spans="1:31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</row>
    <row r="414" spans="1:31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</row>
    <row r="415" spans="1:31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</row>
    <row r="416" spans="1:31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</row>
    <row r="417" spans="1:31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</row>
    <row r="418" spans="1:31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</row>
    <row r="419" spans="1:31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</row>
    <row r="420" spans="1:31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</row>
    <row r="421" spans="1:31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</row>
    <row r="422" spans="1:31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</row>
    <row r="423" spans="1:31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</row>
    <row r="424" spans="1:31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</row>
    <row r="425" spans="1:31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</row>
    <row r="426" spans="1:31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</row>
    <row r="427" spans="1:31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</row>
    <row r="428" spans="1:31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</row>
    <row r="429" spans="1:31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</row>
    <row r="430" spans="1:31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</row>
    <row r="431" spans="1:31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</row>
    <row r="432" spans="1:31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</row>
    <row r="433" spans="1:31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</row>
    <row r="434" spans="1:31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</row>
    <row r="435" spans="1:31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</row>
    <row r="436" spans="1:31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</row>
    <row r="437" spans="1:31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</row>
    <row r="438" spans="1:31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</row>
    <row r="439" spans="1:31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</row>
    <row r="440" spans="1:31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</row>
    <row r="441" spans="1:31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</row>
    <row r="442" spans="1:31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</row>
    <row r="443" spans="1:31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</row>
    <row r="444" spans="1:31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</row>
    <row r="445" spans="1:31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</row>
    <row r="446" spans="1:31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</row>
    <row r="447" spans="1:31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</row>
    <row r="448" spans="1:31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</row>
    <row r="449" spans="1:31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</row>
    <row r="450" spans="1:31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</row>
    <row r="451" spans="1:31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</row>
    <row r="452" spans="1:31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</row>
    <row r="453" spans="1:31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</row>
    <row r="454" spans="1:31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</row>
    <row r="455" spans="1:31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</row>
    <row r="456" spans="1:31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</row>
    <row r="457" spans="1:31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</row>
    <row r="458" spans="1:31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</row>
    <row r="459" spans="1:31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</row>
    <row r="460" spans="1:31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</row>
    <row r="461" spans="1:31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</row>
    <row r="462" spans="1:31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</row>
    <row r="463" spans="1:31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</row>
    <row r="464" spans="1:31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</row>
    <row r="465" spans="1:31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</row>
    <row r="466" spans="1:31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</row>
    <row r="467" spans="1:31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</row>
    <row r="468" spans="1:31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</row>
    <row r="469" spans="1:31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</row>
    <row r="470" spans="1:31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</row>
    <row r="471" spans="1:31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</row>
    <row r="472" spans="1:31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</row>
    <row r="473" spans="1:31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</row>
    <row r="474" spans="1:31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</row>
    <row r="475" spans="1:31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</row>
    <row r="476" spans="1:31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</row>
    <row r="477" spans="1:31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</row>
    <row r="478" spans="1:31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</row>
    <row r="479" spans="1:31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</row>
    <row r="480" spans="1:31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</row>
    <row r="481" spans="1:31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</row>
    <row r="482" spans="1:31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</row>
    <row r="483" spans="1:31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</row>
    <row r="484" spans="1:31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</row>
    <row r="485" spans="1:31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</row>
    <row r="486" spans="1:31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</row>
    <row r="487" spans="1:31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</row>
    <row r="488" spans="1:31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</row>
    <row r="489" spans="1:31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</row>
    <row r="490" spans="1:31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</row>
    <row r="491" spans="1:31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</row>
    <row r="492" spans="1:31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</row>
    <row r="493" spans="1:31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</row>
    <row r="494" spans="1:31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</row>
    <row r="495" spans="1:31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</row>
    <row r="496" spans="1:31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</row>
    <row r="497" spans="1:31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</row>
    <row r="498" spans="1:31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</row>
    <row r="499" spans="1:31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</row>
    <row r="500" spans="1:31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</row>
    <row r="501" spans="1:31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</row>
    <row r="502" spans="1:31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</row>
    <row r="503" spans="1:31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</row>
    <row r="504" spans="1:31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</row>
    <row r="505" spans="1:31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</row>
    <row r="506" spans="1:31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</row>
    <row r="507" spans="1:31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</row>
    <row r="508" spans="1:31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</row>
    <row r="509" spans="1:31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</row>
    <row r="510" spans="1:31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</row>
    <row r="511" spans="1:31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</row>
    <row r="512" spans="1:31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</row>
    <row r="513" spans="1:31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</row>
    <row r="514" spans="1:31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</row>
    <row r="515" spans="1:31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</row>
    <row r="516" spans="1:31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</row>
    <row r="517" spans="1:31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</row>
    <row r="518" spans="1:31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</row>
    <row r="519" spans="1:31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</row>
    <row r="520" spans="1:31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</row>
    <row r="521" spans="1:31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</row>
    <row r="522" spans="1:31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</row>
    <row r="523" spans="1:31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</row>
    <row r="524" spans="1:31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</row>
    <row r="525" spans="1:31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</row>
    <row r="526" spans="1:31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</row>
    <row r="527" spans="1:31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</row>
    <row r="528" spans="1:31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</row>
    <row r="529" spans="1:31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</row>
    <row r="530" spans="1:31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</row>
    <row r="531" spans="1:31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</row>
    <row r="532" spans="1:31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</row>
    <row r="533" spans="1:31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</row>
    <row r="534" spans="1:31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</row>
    <row r="535" spans="1:31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</row>
    <row r="536" spans="1:31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</row>
    <row r="537" spans="1:31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</row>
    <row r="538" spans="1:31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</row>
    <row r="539" spans="1:31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</row>
    <row r="540" spans="1:31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</row>
    <row r="541" spans="1:31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</row>
    <row r="542" spans="1:31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</row>
    <row r="543" spans="1:31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</row>
    <row r="544" spans="1:31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</row>
    <row r="545" spans="1:31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</row>
    <row r="546" spans="1:31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</row>
    <row r="547" spans="1:31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</row>
    <row r="548" spans="1:31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</row>
    <row r="549" spans="1:31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</row>
    <row r="550" spans="1:31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</row>
    <row r="551" spans="1:31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</row>
    <row r="552" spans="1:31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</row>
    <row r="553" spans="1:31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</row>
    <row r="554" spans="1:31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</row>
    <row r="555" spans="1:31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</row>
    <row r="556" spans="1:31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</row>
    <row r="557" spans="1:31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</row>
    <row r="558" spans="1:31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</row>
    <row r="559" spans="1:31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</row>
    <row r="560" spans="1:31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</row>
    <row r="561" spans="1:31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</row>
    <row r="562" spans="1:31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</row>
    <row r="563" spans="1:31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</row>
    <row r="564" spans="1:31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</row>
    <row r="565" spans="1:31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</row>
    <row r="566" spans="1:31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</row>
    <row r="567" spans="1:31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</row>
    <row r="568" spans="1:31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</row>
    <row r="569" spans="1:31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</row>
    <row r="570" spans="1:31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</row>
    <row r="571" spans="1:31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</row>
    <row r="572" spans="1:31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</row>
    <row r="573" spans="1:31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</row>
    <row r="574" spans="1:31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</row>
    <row r="575" spans="1:31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</row>
    <row r="576" spans="1:31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</row>
    <row r="577" spans="1:31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</row>
    <row r="578" spans="1:31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</row>
    <row r="579" spans="1:31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</row>
    <row r="580" spans="1:31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</row>
    <row r="581" spans="1:31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</row>
    <row r="582" spans="1:31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</row>
    <row r="583" spans="1:31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</row>
    <row r="584" spans="1:31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</row>
    <row r="585" spans="1:31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</row>
    <row r="586" spans="1:31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</row>
    <row r="587" spans="1:31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</row>
    <row r="588" spans="1:31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</row>
    <row r="589" spans="1:31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</row>
    <row r="590" spans="1:31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</row>
    <row r="591" spans="1:31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</row>
    <row r="592" spans="1:31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</row>
    <row r="593" spans="1:31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</row>
    <row r="594" spans="1:31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</row>
    <row r="595" spans="1:31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</row>
    <row r="596" spans="1:31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</row>
    <row r="597" spans="1:31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</row>
    <row r="598" spans="1:31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</row>
    <row r="599" spans="1:31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</row>
    <row r="600" spans="1:31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</row>
    <row r="601" spans="1:31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</row>
    <row r="602" spans="1:31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</row>
    <row r="603" spans="1:31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</row>
    <row r="604" spans="1:31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</row>
    <row r="605" spans="1:31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</row>
    <row r="606" spans="1:31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</row>
    <row r="607" spans="1:31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</row>
    <row r="608" spans="1:31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</row>
    <row r="609" spans="1:31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</row>
    <row r="610" spans="1:31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</row>
    <row r="611" spans="1:31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</row>
    <row r="612" spans="1:31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</row>
    <row r="613" spans="1:31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</row>
    <row r="614" spans="1:31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</row>
    <row r="615" spans="1:31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</row>
    <row r="616" spans="1:31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</row>
    <row r="617" spans="1:31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</row>
    <row r="618" spans="1:31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</row>
    <row r="619" spans="1:31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</row>
    <row r="620" spans="1:31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</row>
    <row r="621" spans="1:31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</row>
    <row r="622" spans="1:31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</row>
    <row r="623" spans="1:31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</row>
    <row r="624" spans="1:31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</row>
    <row r="625" spans="1:31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</row>
    <row r="626" spans="1:31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</row>
    <row r="627" spans="1:31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</row>
    <row r="628" spans="1:31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</row>
    <row r="629" spans="1:31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</row>
    <row r="630" spans="1:31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</row>
    <row r="631" spans="1:31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</row>
    <row r="632" spans="1:31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</row>
    <row r="633" spans="1:31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</row>
    <row r="634" spans="1:31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</row>
    <row r="635" spans="1:31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</row>
    <row r="636" spans="1:31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</row>
    <row r="637" spans="1:31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</row>
    <row r="638" spans="1:31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</row>
    <row r="639" spans="1:31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</row>
    <row r="640" spans="1:31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</row>
    <row r="641" spans="1:31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</row>
    <row r="642" spans="1:31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</row>
    <row r="643" spans="1:31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</row>
    <row r="644" spans="1:31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</row>
    <row r="645" spans="1:31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</row>
    <row r="646" spans="1:31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</row>
    <row r="647" spans="1:31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</row>
    <row r="648" spans="1:31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</row>
    <row r="649" spans="1:31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</row>
    <row r="650" spans="1:31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</row>
    <row r="651" spans="1:31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</row>
    <row r="652" spans="1:31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</row>
    <row r="653" spans="1:31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</row>
    <row r="654" spans="1:31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</row>
    <row r="655" spans="1:31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</row>
    <row r="656" spans="1:31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</row>
    <row r="657" spans="1:31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</row>
    <row r="658" spans="1:31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</row>
    <row r="659" spans="1:31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</row>
    <row r="660" spans="1:31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</row>
    <row r="661" spans="1:31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</row>
    <row r="662" spans="1:31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</row>
    <row r="663" spans="1:31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</row>
    <row r="664" spans="1:31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</row>
    <row r="665" spans="1:31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</row>
    <row r="666" spans="1:31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</row>
    <row r="667" spans="1:31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</row>
    <row r="668" spans="1:31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</row>
    <row r="669" spans="1:31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</row>
    <row r="670" spans="1:31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</row>
    <row r="671" spans="1:31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</row>
    <row r="672" spans="1:31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</row>
    <row r="673" spans="1:31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</row>
    <row r="674" spans="1:31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</row>
    <row r="675" spans="1:31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</row>
    <row r="676" spans="1:31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</row>
    <row r="677" spans="1:31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</row>
    <row r="678" spans="1:31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</row>
    <row r="679" spans="1:31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</row>
    <row r="680" spans="1:31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</row>
    <row r="681" spans="1:31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</row>
    <row r="682" spans="1:31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</row>
    <row r="683" spans="1:31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</row>
    <row r="684" spans="1:31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</row>
    <row r="685" spans="1:31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</row>
    <row r="686" spans="1:31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</row>
    <row r="687" spans="1:31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</row>
    <row r="688" spans="1:31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</row>
    <row r="689" spans="1:31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</row>
    <row r="690" spans="1:31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</row>
    <row r="691" spans="1:31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</row>
    <row r="692" spans="1:31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</row>
    <row r="693" spans="1:31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</row>
    <row r="694" spans="1:31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</row>
    <row r="695" spans="1:31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</row>
    <row r="696" spans="1:31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</row>
    <row r="697" spans="1:31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</row>
    <row r="698" spans="1:31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</row>
    <row r="699" spans="1:31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</row>
    <row r="700" spans="1:31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</row>
    <row r="701" spans="1:31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</row>
    <row r="702" spans="1:31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</row>
    <row r="703" spans="1:31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</row>
    <row r="704" spans="1:31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</row>
    <row r="705" spans="1:31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</row>
    <row r="706" spans="1:31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</row>
    <row r="707" spans="1:31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</row>
    <row r="708" spans="1:31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</row>
    <row r="709" spans="1:31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</row>
    <row r="710" spans="1:31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</row>
    <row r="711" spans="1:31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</row>
    <row r="712" spans="1:31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</row>
    <row r="713" spans="1:31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</row>
    <row r="714" spans="1:31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</row>
    <row r="715" spans="1:31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</row>
    <row r="716" spans="1:31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</row>
    <row r="717" spans="1:31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</row>
    <row r="718" spans="1:31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</row>
    <row r="719" spans="1:31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</row>
    <row r="720" spans="1:31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</row>
    <row r="721" spans="1:31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</row>
    <row r="722" spans="1:31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</row>
    <row r="723" spans="1:31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</row>
    <row r="724" spans="1:31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</row>
    <row r="725" spans="1:31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</row>
    <row r="726" spans="1:31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</row>
    <row r="727" spans="1:31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</row>
    <row r="728" spans="1:31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</row>
    <row r="729" spans="1:31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</row>
    <row r="730" spans="1:31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</row>
    <row r="731" spans="1:31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</row>
    <row r="732" spans="1:31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</row>
    <row r="733" spans="1:31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</row>
    <row r="734" spans="1:31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</row>
    <row r="735" spans="1:31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</row>
    <row r="736" spans="1:31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</row>
    <row r="737" spans="1:31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</row>
    <row r="738" spans="1:31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</row>
    <row r="739" spans="1:31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</row>
    <row r="740" spans="1:31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</row>
    <row r="741" spans="1:31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</row>
    <row r="742" spans="1:31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</row>
    <row r="743" spans="1:31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</row>
    <row r="744" spans="1:31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</row>
    <row r="745" spans="1:31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</row>
    <row r="746" spans="1:31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</row>
    <row r="747" spans="1:31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</row>
    <row r="748" spans="1:31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</row>
    <row r="749" spans="1:31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</row>
    <row r="750" spans="1:31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</row>
    <row r="751" spans="1:31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</row>
    <row r="752" spans="1:31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</row>
    <row r="753" spans="1:31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</row>
    <row r="754" spans="1:31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</row>
    <row r="755" spans="1:31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</row>
    <row r="756" spans="1:31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</row>
    <row r="757" spans="1:31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</row>
    <row r="758" spans="1:31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</row>
    <row r="759" spans="1:31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</row>
    <row r="760" spans="1:31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</row>
    <row r="761" spans="1:31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</row>
    <row r="762" spans="1:31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</row>
    <row r="763" spans="1:31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</row>
    <row r="764" spans="1:31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</row>
    <row r="765" spans="1:31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</row>
    <row r="766" spans="1:31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</row>
    <row r="767" spans="1:31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</row>
    <row r="768" spans="1:31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</row>
    <row r="769" spans="1:31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</row>
    <row r="770" spans="1:31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</row>
    <row r="771" spans="1:31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</row>
    <row r="772" spans="1:31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</row>
    <row r="773" spans="1:31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</row>
    <row r="774" spans="1:31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</row>
    <row r="775" spans="1:31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</row>
    <row r="776" spans="1:31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</row>
    <row r="777" spans="1:31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</row>
    <row r="778" spans="1:31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</row>
    <row r="779" spans="1:31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</row>
    <row r="780" spans="1:31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</row>
    <row r="781" spans="1:31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</row>
    <row r="782" spans="1:31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</row>
    <row r="783" spans="1:31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</row>
    <row r="784" spans="1:31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</row>
    <row r="785" spans="1:31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</row>
    <row r="786" spans="1:31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</row>
    <row r="787" spans="1:31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</row>
    <row r="788" spans="1:31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</row>
    <row r="789" spans="1:31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</row>
    <row r="790" spans="1:31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</row>
    <row r="791" spans="1:31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</row>
    <row r="792" spans="1:31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</row>
    <row r="793" spans="1:31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</row>
    <row r="794" spans="1:31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</row>
    <row r="795" spans="1:31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</row>
    <row r="796" spans="1:31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</row>
    <row r="797" spans="1:31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</row>
    <row r="798" spans="1:31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</row>
    <row r="799" spans="1:31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</row>
    <row r="800" spans="1:31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</row>
    <row r="801" spans="1:31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</row>
    <row r="802" spans="1:31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</row>
    <row r="803" spans="1:31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</row>
    <row r="804" spans="1:31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</row>
    <row r="805" spans="1:31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</row>
    <row r="806" spans="1:31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</row>
    <row r="807" spans="1:31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</row>
    <row r="808" spans="1:31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</row>
    <row r="809" spans="1:31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</row>
    <row r="810" spans="1:31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</row>
    <row r="811" spans="1:31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</row>
    <row r="812" spans="1:31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</row>
    <row r="813" spans="1:31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</row>
    <row r="814" spans="1:31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</row>
    <row r="815" spans="1:31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</row>
    <row r="816" spans="1:31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</row>
    <row r="817" spans="1:31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</row>
    <row r="818" spans="1:31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</row>
    <row r="819" spans="1:31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</row>
    <row r="820" spans="1:31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</row>
    <row r="821" spans="1:31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</row>
    <row r="822" spans="1:31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</row>
    <row r="823" spans="1:31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</row>
    <row r="824" spans="1:31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</row>
    <row r="825" spans="1:31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</row>
    <row r="826" spans="1:31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</row>
    <row r="827" spans="1:31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</row>
    <row r="828" spans="1:31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</row>
    <row r="829" spans="1:31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</row>
    <row r="830" spans="1:31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</row>
    <row r="831" spans="1:31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</row>
    <row r="832" spans="1:31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</row>
    <row r="833" spans="1:31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</row>
    <row r="834" spans="1:31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</row>
    <row r="835" spans="1:31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</row>
    <row r="836" spans="1:31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</row>
    <row r="837" spans="1:31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</row>
    <row r="838" spans="1:31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</row>
    <row r="839" spans="1:31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</row>
    <row r="840" spans="1:31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</row>
    <row r="841" spans="1:31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</row>
    <row r="842" spans="1:31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</row>
    <row r="843" spans="1:31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</row>
    <row r="844" spans="1:31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</row>
    <row r="845" spans="1:31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</row>
    <row r="846" spans="1:31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</row>
    <row r="847" spans="1:31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</row>
    <row r="848" spans="1:31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</row>
    <row r="849" spans="1:31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</row>
    <row r="850" spans="1:31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</row>
    <row r="851" spans="1:31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</row>
    <row r="852" spans="1:31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</row>
    <row r="853" spans="1:31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</row>
    <row r="854" spans="1:31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</row>
    <row r="855" spans="1:31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</row>
    <row r="856" spans="1:31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</row>
    <row r="857" spans="1:31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</row>
    <row r="858" spans="1:31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</row>
    <row r="859" spans="1:31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</row>
    <row r="860" spans="1:31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</row>
    <row r="861" spans="1:31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</row>
    <row r="862" spans="1:31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</row>
    <row r="863" spans="1:31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</row>
    <row r="864" spans="1:31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</row>
    <row r="865" spans="1:31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</row>
    <row r="866" spans="1:31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</row>
    <row r="867" spans="1:31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</row>
    <row r="868" spans="1:31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</row>
    <row r="869" spans="1:31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</row>
    <row r="870" spans="1:31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</row>
    <row r="871" spans="1:31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</row>
    <row r="872" spans="1:31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</row>
    <row r="873" spans="1:31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</row>
    <row r="874" spans="1:31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</row>
    <row r="875" spans="1:31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</row>
    <row r="876" spans="1:31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</row>
    <row r="877" spans="1:31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</row>
    <row r="878" spans="1:31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</row>
    <row r="879" spans="1:31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</row>
    <row r="880" spans="1:31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</row>
    <row r="881" spans="1:31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</row>
    <row r="882" spans="1:31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</row>
    <row r="883" spans="1:31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</row>
    <row r="884" spans="1:31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</row>
    <row r="885" spans="1:31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</row>
    <row r="886" spans="1:31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</row>
    <row r="887" spans="1:31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</row>
    <row r="888" spans="1:31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</row>
    <row r="889" spans="1:31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</row>
    <row r="890" spans="1:31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</row>
    <row r="891" spans="1:31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</row>
    <row r="892" spans="1:31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</row>
    <row r="893" spans="1:31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</row>
    <row r="894" spans="1:31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</row>
    <row r="895" spans="1:31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</row>
    <row r="896" spans="1:31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</row>
    <row r="897" spans="1:31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</row>
    <row r="898" spans="1:31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</row>
    <row r="899" spans="1:31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</row>
    <row r="900" spans="1:31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</row>
    <row r="901" spans="1:31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</row>
    <row r="902" spans="1:31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</row>
    <row r="903" spans="1:31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</row>
    <row r="904" spans="1:31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</row>
    <row r="905" spans="1:31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</row>
    <row r="906" spans="1:31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</row>
    <row r="907" spans="1:31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</row>
    <row r="908" spans="1:31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</row>
    <row r="909" spans="1:31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</row>
    <row r="910" spans="1:31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</row>
    <row r="911" spans="1:31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</row>
    <row r="912" spans="1:31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</row>
    <row r="913" spans="1:31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</row>
    <row r="914" spans="1:31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</row>
    <row r="915" spans="1:31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</row>
    <row r="916" spans="1:31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</row>
    <row r="917" spans="1:31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</row>
    <row r="918" spans="1:31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</row>
    <row r="919" spans="1:31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</row>
    <row r="920" spans="1:31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</row>
    <row r="921" spans="1:31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</row>
    <row r="922" spans="1:31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</row>
    <row r="923" spans="1:31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</row>
    <row r="924" spans="1:31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</row>
    <row r="925" spans="1:31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</row>
    <row r="926" spans="1:31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</row>
    <row r="927" spans="1:31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</row>
    <row r="928" spans="1:31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</row>
    <row r="929" spans="1:31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</row>
    <row r="930" spans="1:31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</row>
    <row r="931" spans="1:31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</row>
    <row r="932" spans="1:31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</row>
    <row r="933" spans="1:31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</row>
    <row r="934" spans="1:31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</row>
    <row r="935" spans="1:31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</row>
    <row r="936" spans="1:31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</row>
    <row r="937" spans="1:31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</row>
    <row r="938" spans="1:31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</row>
    <row r="939" spans="1:31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</row>
    <row r="940" spans="1:31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</row>
    <row r="941" spans="1:31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</row>
    <row r="942" spans="1:31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</row>
    <row r="943" spans="1:31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</row>
    <row r="944" spans="1:31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</row>
    <row r="945" spans="1:31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</row>
    <row r="946" spans="1:31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</row>
    <row r="947" spans="1:31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</row>
    <row r="948" spans="1:31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</row>
    <row r="949" spans="1:31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</row>
    <row r="950" spans="1:31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</row>
    <row r="951" spans="1:31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</row>
    <row r="952" spans="1:31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</row>
    <row r="953" spans="1:31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</row>
    <row r="954" spans="1:31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</row>
    <row r="955" spans="1:31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</row>
    <row r="956" spans="1:31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</row>
    <row r="957" spans="1:31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</row>
    <row r="958" spans="1:31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</row>
    <row r="959" spans="1:31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</row>
    <row r="960" spans="1:31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</row>
    <row r="961" spans="1:31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</row>
    <row r="962" spans="1:31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</row>
    <row r="963" spans="1:31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</row>
    <row r="964" spans="1:31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</row>
    <row r="965" spans="1:31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</row>
    <row r="966" spans="1:31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</row>
    <row r="967" spans="1:31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</row>
    <row r="968" spans="1:31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</row>
    <row r="969" spans="1:31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</row>
    <row r="970" spans="1:31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</row>
    <row r="971" spans="1:31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</row>
    <row r="972" spans="1:31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</row>
    <row r="973" spans="1:31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</row>
    <row r="974" spans="1:31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</row>
    <row r="975" spans="1:31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</row>
    <row r="976" spans="1:31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</row>
    <row r="977" spans="1:31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</row>
    <row r="978" spans="1:31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</row>
    <row r="979" spans="1:31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</row>
    <row r="980" spans="1:31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</row>
    <row r="981" spans="1:31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</row>
    <row r="982" spans="1:31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</row>
    <row r="983" spans="1:31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</row>
    <row r="984" spans="1:31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</row>
    <row r="985" spans="1:31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</row>
    <row r="986" spans="1:31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</row>
    <row r="987" spans="1:31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</row>
    <row r="988" spans="1:31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</row>
    <row r="989" spans="1:31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</row>
    <row r="990" spans="1:31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</row>
    <row r="991" spans="1:31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</row>
    <row r="992" spans="1:31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</row>
    <row r="993" spans="1:31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</row>
    <row r="994" spans="1:31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</row>
    <row r="995" spans="1:31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</row>
    <row r="996" spans="1:31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</row>
    <row r="997" spans="1:31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</row>
    <row r="998" spans="1:31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</row>
    <row r="999" spans="1:31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</row>
    <row r="1000" spans="1:31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</row>
  </sheetData>
  <phoneticPr fontId="18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1000"/>
  <sheetViews>
    <sheetView topLeftCell="A14" workbookViewId="0"/>
  </sheetViews>
  <sheetFormatPr defaultColWidth="12.625" defaultRowHeight="15" customHeight="1"/>
  <cols>
    <col min="1" max="38" width="9" customWidth="1"/>
  </cols>
  <sheetData>
    <row r="1" spans="1:38" ht="14.2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4"/>
      <c r="Q1" s="5" t="s">
        <v>1</v>
      </c>
      <c r="R1" s="5" t="s">
        <v>72</v>
      </c>
      <c r="S1" s="5" t="s">
        <v>73</v>
      </c>
      <c r="T1" s="5" t="s">
        <v>74</v>
      </c>
      <c r="U1" s="5" t="s">
        <v>75</v>
      </c>
      <c r="V1" s="5" t="s">
        <v>76</v>
      </c>
      <c r="W1" s="22"/>
      <c r="X1" s="23"/>
      <c r="Y1" s="24" t="s">
        <v>72</v>
      </c>
      <c r="Z1" s="24" t="s">
        <v>73</v>
      </c>
      <c r="AA1" s="24" t="s">
        <v>74</v>
      </c>
      <c r="AB1" s="24" t="s">
        <v>75</v>
      </c>
      <c r="AC1" s="24" t="s">
        <v>76</v>
      </c>
      <c r="AD1" s="22"/>
      <c r="AE1" s="22"/>
      <c r="AF1" s="22"/>
      <c r="AG1" s="22"/>
      <c r="AH1" s="22"/>
      <c r="AI1" s="22"/>
      <c r="AJ1" s="22"/>
      <c r="AK1" s="22"/>
      <c r="AL1" s="22"/>
    </row>
    <row r="2" spans="1:38" ht="14.25" customHeight="1">
      <c r="A2" s="22" t="s">
        <v>77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7">
        <v>1</v>
      </c>
      <c r="Q2" s="8" t="s">
        <v>2</v>
      </c>
      <c r="R2" s="25">
        <f>COUNT('R1'!C5:N5)</f>
        <v>12</v>
      </c>
      <c r="S2" s="25">
        <f>'R1'!AE5</f>
        <v>1</v>
      </c>
      <c r="T2" s="25">
        <f>'R2'!AE5</f>
        <v>0</v>
      </c>
      <c r="U2" s="25">
        <f t="shared" ref="U2:U13" si="0">SUM(S2:T2)</f>
        <v>1</v>
      </c>
      <c r="V2" s="25">
        <f t="shared" ref="V2:V13" si="1">RANK(U2,U$2:U$53)</f>
        <v>16</v>
      </c>
      <c r="W2" s="22"/>
      <c r="X2" s="23" t="s">
        <v>78</v>
      </c>
      <c r="Y2" s="23">
        <f>COUNT('R1'!C5:C56)</f>
        <v>49</v>
      </c>
      <c r="Z2" s="23">
        <f>COUNT('R1'!S5:S56)</f>
        <v>4</v>
      </c>
      <c r="AA2" s="23">
        <f>COUNT('R2'!S5:S56, )</f>
        <v>2</v>
      </c>
      <c r="AB2" s="23">
        <f t="shared" ref="AB2:AB13" si="2">SUM(Z2:AA2)</f>
        <v>6</v>
      </c>
      <c r="AC2" s="23">
        <f t="shared" ref="AC2:AC13" si="3">RANK(AB2,AB$2:AB$13)</f>
        <v>8</v>
      </c>
      <c r="AD2" s="22"/>
      <c r="AE2" s="22"/>
      <c r="AF2" s="22"/>
      <c r="AG2" s="22"/>
      <c r="AH2" s="22"/>
      <c r="AI2" s="22"/>
      <c r="AJ2" s="22"/>
      <c r="AK2" s="22"/>
      <c r="AL2" s="22">
        <f>COUNTIF('R2'!AD5:AD56,"Outside")</f>
        <v>0</v>
      </c>
    </row>
    <row r="3" spans="1:38" ht="13.5" customHeight="1">
      <c r="A3" s="26" t="s">
        <v>79</v>
      </c>
      <c r="B3" s="26" t="s">
        <v>80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10">
        <v>2</v>
      </c>
      <c r="Q3" s="11" t="s">
        <v>4</v>
      </c>
      <c r="R3" s="11">
        <f>COUNT('R1'!C6:N6)</f>
        <v>12</v>
      </c>
      <c r="S3" s="11">
        <f>'R1'!AE6</f>
        <v>6</v>
      </c>
      <c r="T3" s="11">
        <f>'R2'!AE6</f>
        <v>1</v>
      </c>
      <c r="U3" s="11">
        <f t="shared" si="0"/>
        <v>7</v>
      </c>
      <c r="V3" s="11">
        <f t="shared" si="1"/>
        <v>1</v>
      </c>
      <c r="W3" s="22"/>
      <c r="X3" s="23" t="s">
        <v>81</v>
      </c>
      <c r="Y3" s="23">
        <f>COUNT('R1'!D5:D56)</f>
        <v>48</v>
      </c>
      <c r="Z3" s="23">
        <f>COUNT('R1'!T5:T56)</f>
        <v>1</v>
      </c>
      <c r="AA3" s="23">
        <f>COUNT('R2'!T5:T56, )</f>
        <v>1</v>
      </c>
      <c r="AB3" s="23">
        <f t="shared" si="2"/>
        <v>2</v>
      </c>
      <c r="AC3" s="23">
        <f t="shared" si="3"/>
        <v>12</v>
      </c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3.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10">
        <v>3</v>
      </c>
      <c r="Q4" s="11" t="s">
        <v>6</v>
      </c>
      <c r="R4" s="11">
        <f>COUNT('R1'!C7:N7)</f>
        <v>12</v>
      </c>
      <c r="S4" s="11">
        <f>'R1'!AE7</f>
        <v>1</v>
      </c>
      <c r="T4" s="11">
        <f>'R2'!AE7</f>
        <v>0</v>
      </c>
      <c r="U4" s="11">
        <f t="shared" si="0"/>
        <v>1</v>
      </c>
      <c r="V4" s="11">
        <f t="shared" si="1"/>
        <v>16</v>
      </c>
      <c r="W4" s="22"/>
      <c r="X4" s="23" t="s">
        <v>82</v>
      </c>
      <c r="Y4" s="23">
        <f>COUNT('R1'!E5:E56)</f>
        <v>49</v>
      </c>
      <c r="Z4" s="23">
        <f>COUNT('R1'!U5:U56)</f>
        <v>5</v>
      </c>
      <c r="AA4" s="23">
        <f>COUNT('R2'!U5:U56, )</f>
        <v>3</v>
      </c>
      <c r="AB4" s="23">
        <f t="shared" si="2"/>
        <v>8</v>
      </c>
      <c r="AC4" s="23">
        <f t="shared" si="3"/>
        <v>4</v>
      </c>
      <c r="AD4" s="22"/>
      <c r="AE4" s="22"/>
      <c r="AF4" s="22"/>
      <c r="AG4" s="22"/>
      <c r="AH4" s="22"/>
      <c r="AI4" s="22"/>
      <c r="AJ4" s="22"/>
      <c r="AK4" s="22"/>
      <c r="AL4" s="22"/>
    </row>
    <row r="5" spans="1:38" ht="13.5" customHeight="1">
      <c r="A5" s="22" t="s">
        <v>83</v>
      </c>
      <c r="B5" s="22">
        <f t="shared" ref="B5:B20" si="4">B50</f>
        <v>0</v>
      </c>
      <c r="C5" s="27">
        <f t="shared" ref="C5:C18" si="5">+B5/552</f>
        <v>0</v>
      </c>
      <c r="D5" s="22"/>
      <c r="E5" s="28">
        <f>SUM(C5:C12)</f>
        <v>1.3460144927536231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10">
        <v>4</v>
      </c>
      <c r="Q5" s="11" t="s">
        <v>8</v>
      </c>
      <c r="R5" s="11">
        <f>COUNT('R1'!C8:N8)</f>
        <v>12</v>
      </c>
      <c r="S5" s="11">
        <f>'R1'!AE8</f>
        <v>1</v>
      </c>
      <c r="T5" s="11">
        <f>'R2'!AE8</f>
        <v>0</v>
      </c>
      <c r="U5" s="11">
        <f t="shared" si="0"/>
        <v>1</v>
      </c>
      <c r="V5" s="11">
        <f t="shared" si="1"/>
        <v>16</v>
      </c>
      <c r="W5" s="22"/>
      <c r="X5" s="23" t="s">
        <v>84</v>
      </c>
      <c r="Y5" s="23">
        <f>COUNT('R1'!F5:F56)</f>
        <v>46</v>
      </c>
      <c r="Z5" s="23">
        <f>COUNT('R1'!V5:V56)</f>
        <v>7</v>
      </c>
      <c r="AA5" s="23">
        <f>COUNT('R2'!V5:V56, )</f>
        <v>3</v>
      </c>
      <c r="AB5" s="23">
        <f t="shared" si="2"/>
        <v>10</v>
      </c>
      <c r="AC5" s="23">
        <f t="shared" si="3"/>
        <v>2</v>
      </c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3.5" customHeight="1">
      <c r="A6" s="22" t="s">
        <v>85</v>
      </c>
      <c r="B6" s="22">
        <f t="shared" si="4"/>
        <v>548</v>
      </c>
      <c r="C6" s="28">
        <f t="shared" si="5"/>
        <v>0.99275362318840576</v>
      </c>
      <c r="D6" s="22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10">
        <v>5</v>
      </c>
      <c r="Q6" s="11" t="s">
        <v>10</v>
      </c>
      <c r="R6" s="11">
        <f>COUNT('R1'!C9:N9)</f>
        <v>4</v>
      </c>
      <c r="S6" s="11">
        <f>'R1'!AE9</f>
        <v>0</v>
      </c>
      <c r="T6" s="11">
        <f>'R2'!AE9</f>
        <v>0</v>
      </c>
      <c r="U6" s="11">
        <f t="shared" si="0"/>
        <v>0</v>
      </c>
      <c r="V6" s="11">
        <f t="shared" si="1"/>
        <v>31</v>
      </c>
      <c r="W6" s="22"/>
      <c r="X6" s="23" t="s">
        <v>86</v>
      </c>
      <c r="Y6" s="23">
        <f>COUNT('R1'!G5:G56)</f>
        <v>49</v>
      </c>
      <c r="Z6" s="23">
        <f>COUNT('R1'!W5:W56)</f>
        <v>5</v>
      </c>
      <c r="AA6" s="23">
        <f>COUNT('R2'!W5:W56, )</f>
        <v>5</v>
      </c>
      <c r="AB6" s="23">
        <f t="shared" si="2"/>
        <v>10</v>
      </c>
      <c r="AC6" s="23">
        <f t="shared" si="3"/>
        <v>2</v>
      </c>
      <c r="AD6" s="22"/>
      <c r="AE6" s="22"/>
      <c r="AF6" s="22"/>
      <c r="AG6" s="22"/>
      <c r="AH6" s="22"/>
      <c r="AI6" s="22"/>
      <c r="AJ6" s="22"/>
      <c r="AK6" s="22"/>
      <c r="AL6" s="22"/>
    </row>
    <row r="7" spans="1:38" ht="13.5" customHeight="1">
      <c r="A7" s="22" t="s">
        <v>87</v>
      </c>
      <c r="B7" s="22">
        <f t="shared" si="4"/>
        <v>1</v>
      </c>
      <c r="C7" s="28">
        <f t="shared" si="5"/>
        <v>1.8115942028985507E-3</v>
      </c>
      <c r="D7" s="22"/>
      <c r="E7" s="28"/>
      <c r="F7" s="22"/>
      <c r="G7" s="22"/>
      <c r="H7" s="22"/>
      <c r="I7" s="22"/>
      <c r="J7" s="22"/>
      <c r="K7" s="22"/>
      <c r="L7" s="22"/>
      <c r="M7" s="22"/>
      <c r="N7" s="22"/>
      <c r="O7" s="22"/>
      <c r="P7" s="10">
        <v>6</v>
      </c>
      <c r="Q7" s="11" t="s">
        <v>12</v>
      </c>
      <c r="R7" s="11">
        <f>COUNT('R1'!C10:N10)</f>
        <v>1</v>
      </c>
      <c r="S7" s="11">
        <f>'R1'!AE10</f>
        <v>0</v>
      </c>
      <c r="T7" s="11">
        <f>'R2'!AE10</f>
        <v>1</v>
      </c>
      <c r="U7" s="11">
        <f t="shared" si="0"/>
        <v>1</v>
      </c>
      <c r="V7" s="11">
        <f t="shared" si="1"/>
        <v>16</v>
      </c>
      <c r="W7" s="22"/>
      <c r="X7" s="23" t="s">
        <v>88</v>
      </c>
      <c r="Y7" s="23">
        <f>COUNT('R1'!H5:H56)</f>
        <v>48</v>
      </c>
      <c r="Z7" s="23">
        <f>COUNT('R1'!X5:X56)</f>
        <v>2</v>
      </c>
      <c r="AA7" s="23">
        <f>COUNT('R2'!X5:X56, )</f>
        <v>4</v>
      </c>
      <c r="AB7" s="23">
        <f t="shared" si="2"/>
        <v>6</v>
      </c>
      <c r="AC7" s="23">
        <f t="shared" si="3"/>
        <v>8</v>
      </c>
      <c r="AD7" s="22"/>
      <c r="AE7" s="22"/>
      <c r="AF7" s="22"/>
      <c r="AG7" s="22"/>
      <c r="AH7" s="22"/>
      <c r="AI7" s="22"/>
      <c r="AJ7" s="22"/>
      <c r="AK7" s="22"/>
      <c r="AL7" s="22"/>
    </row>
    <row r="8" spans="1:38" ht="13.5" customHeight="1">
      <c r="A8" s="22" t="s">
        <v>89</v>
      </c>
      <c r="B8" s="22">
        <f t="shared" si="4"/>
        <v>0</v>
      </c>
      <c r="C8" s="28">
        <f t="shared" si="5"/>
        <v>0</v>
      </c>
      <c r="D8" s="22"/>
      <c r="E8" s="28"/>
      <c r="F8" s="22"/>
      <c r="G8" s="22"/>
      <c r="H8" s="22"/>
      <c r="I8" s="22"/>
      <c r="J8" s="22"/>
      <c r="K8" s="22"/>
      <c r="L8" s="22"/>
      <c r="M8" s="22"/>
      <c r="N8" s="22"/>
      <c r="O8" s="22"/>
      <c r="P8" s="10">
        <v>7</v>
      </c>
      <c r="Q8" s="12" t="s">
        <v>14</v>
      </c>
      <c r="R8" s="12">
        <f>COUNT('R1'!C11:N11)</f>
        <v>11</v>
      </c>
      <c r="S8" s="12">
        <f>'R1'!AE11</f>
        <v>0</v>
      </c>
      <c r="T8" s="12">
        <f>'R2'!AE11</f>
        <v>0</v>
      </c>
      <c r="U8" s="12">
        <f t="shared" si="0"/>
        <v>0</v>
      </c>
      <c r="V8" s="12">
        <f t="shared" si="1"/>
        <v>31</v>
      </c>
      <c r="W8" s="22"/>
      <c r="X8" s="23" t="s">
        <v>90</v>
      </c>
      <c r="Y8" s="23">
        <f>COUNT('R1'!I5:I56)</f>
        <v>48</v>
      </c>
      <c r="Z8" s="23">
        <f>COUNT('R1'!Y5:Y56)</f>
        <v>4</v>
      </c>
      <c r="AA8" s="23">
        <f>COUNT('R2'!Y5:Y56, )</f>
        <v>4</v>
      </c>
      <c r="AB8" s="23">
        <f t="shared" si="2"/>
        <v>8</v>
      </c>
      <c r="AC8" s="23">
        <f t="shared" si="3"/>
        <v>4</v>
      </c>
      <c r="AD8" s="22"/>
      <c r="AE8" s="22"/>
      <c r="AF8" s="22"/>
      <c r="AG8" s="22"/>
      <c r="AH8" s="22"/>
      <c r="AI8" s="22"/>
      <c r="AJ8" s="22"/>
      <c r="AK8" s="22"/>
      <c r="AL8" s="22"/>
    </row>
    <row r="9" spans="1:38" ht="13.5" customHeight="1">
      <c r="A9" s="22" t="s">
        <v>91</v>
      </c>
      <c r="B9" s="22">
        <f t="shared" si="4"/>
        <v>1</v>
      </c>
      <c r="C9" s="28">
        <f t="shared" si="5"/>
        <v>1.8115942028985507E-3</v>
      </c>
      <c r="D9" s="22"/>
      <c r="E9" s="28"/>
      <c r="F9" s="22"/>
      <c r="G9" s="22"/>
      <c r="H9" s="22"/>
      <c r="I9" s="22"/>
      <c r="J9" s="22"/>
      <c r="K9" s="22"/>
      <c r="L9" s="22"/>
      <c r="M9" s="22"/>
      <c r="N9" s="22"/>
      <c r="O9" s="22"/>
      <c r="P9" s="10">
        <v>8</v>
      </c>
      <c r="Q9" s="13" t="s">
        <v>15</v>
      </c>
      <c r="R9" s="13">
        <f>COUNT('R1'!C12:N12)</f>
        <v>12</v>
      </c>
      <c r="S9" s="13">
        <f>'R1'!AE12</f>
        <v>1</v>
      </c>
      <c r="T9" s="13">
        <f>'R2'!AE12</f>
        <v>0</v>
      </c>
      <c r="U9" s="13">
        <f t="shared" si="0"/>
        <v>1</v>
      </c>
      <c r="V9" s="13">
        <f t="shared" si="1"/>
        <v>16</v>
      </c>
      <c r="W9" s="22"/>
      <c r="X9" s="23" t="s">
        <v>92</v>
      </c>
      <c r="Y9" s="23">
        <f>COUNT('R1'!J5:J56)</f>
        <v>48</v>
      </c>
      <c r="Z9" s="23">
        <f>COUNT('R1'!Z5:Z56)</f>
        <v>5</v>
      </c>
      <c r="AA9" s="23">
        <f>COUNT('R2'!Z5:Z56, )</f>
        <v>3</v>
      </c>
      <c r="AB9" s="23">
        <f t="shared" si="2"/>
        <v>8</v>
      </c>
      <c r="AC9" s="23">
        <f t="shared" si="3"/>
        <v>4</v>
      </c>
      <c r="AD9" s="22"/>
      <c r="AE9" s="22"/>
      <c r="AF9" s="22"/>
      <c r="AG9" s="22"/>
      <c r="AH9" s="22"/>
      <c r="AI9" s="22"/>
      <c r="AJ9" s="22"/>
      <c r="AK9" s="22"/>
      <c r="AL9" s="22"/>
    </row>
    <row r="10" spans="1:38" ht="14.25" customHeight="1">
      <c r="A10" s="22" t="s">
        <v>93</v>
      </c>
      <c r="B10" s="22">
        <f t="shared" si="4"/>
        <v>4</v>
      </c>
      <c r="C10" s="28">
        <f t="shared" si="5"/>
        <v>7.246376811594203E-3</v>
      </c>
      <c r="D10" s="22"/>
      <c r="E10" s="28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14">
        <v>9</v>
      </c>
      <c r="Q10" s="14" t="s">
        <v>16</v>
      </c>
      <c r="R10" s="14">
        <f>COUNT('R1'!C13:N13)</f>
        <v>12</v>
      </c>
      <c r="S10" s="14">
        <f>'R1'!AE13</f>
        <v>1</v>
      </c>
      <c r="T10" s="14">
        <f>'R2'!AE13</f>
        <v>0</v>
      </c>
      <c r="U10" s="14">
        <f t="shared" si="0"/>
        <v>1</v>
      </c>
      <c r="V10" s="14">
        <f t="shared" si="1"/>
        <v>16</v>
      </c>
      <c r="W10" s="22"/>
      <c r="X10" s="23" t="s">
        <v>94</v>
      </c>
      <c r="Y10" s="23">
        <f>COUNT('R1'!K5:K56)</f>
        <v>47</v>
      </c>
      <c r="Z10" s="23">
        <f>COUNT('R1'!AA5:AA56)</f>
        <v>4</v>
      </c>
      <c r="AA10" s="23">
        <f>COUNT('R2'!AA5:AA56, )</f>
        <v>4</v>
      </c>
      <c r="AB10" s="23">
        <f t="shared" si="2"/>
        <v>8</v>
      </c>
      <c r="AC10" s="23">
        <f t="shared" si="3"/>
        <v>4</v>
      </c>
      <c r="AD10" s="22"/>
      <c r="AE10" s="22"/>
      <c r="AF10" s="22"/>
      <c r="AG10" s="22"/>
      <c r="AH10" s="22"/>
      <c r="AI10" s="22"/>
      <c r="AJ10" s="22"/>
      <c r="AK10" s="22"/>
      <c r="AL10" s="22"/>
    </row>
    <row r="11" spans="1:38" ht="13.5" customHeight="1">
      <c r="A11" s="22" t="s">
        <v>95</v>
      </c>
      <c r="B11" s="22">
        <f t="shared" si="4"/>
        <v>33</v>
      </c>
      <c r="C11" s="28">
        <f t="shared" si="5"/>
        <v>5.9782608695652176E-2</v>
      </c>
      <c r="D11" s="22"/>
      <c r="E11" s="28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7">
        <v>10</v>
      </c>
      <c r="Q11" s="15" t="s">
        <v>17</v>
      </c>
      <c r="R11" s="15">
        <f>COUNT('R1'!C14:N14)</f>
        <v>12</v>
      </c>
      <c r="S11" s="15">
        <f>'R1'!AE14</f>
        <v>1</v>
      </c>
      <c r="T11" s="15">
        <f>'R2'!AE14</f>
        <v>1</v>
      </c>
      <c r="U11" s="15">
        <f t="shared" si="0"/>
        <v>2</v>
      </c>
      <c r="V11" s="15">
        <f t="shared" si="1"/>
        <v>11</v>
      </c>
      <c r="W11" s="22"/>
      <c r="X11" s="23" t="s">
        <v>96</v>
      </c>
      <c r="Y11" s="23">
        <f>COUNT('R1'!L5:L56)</f>
        <v>47</v>
      </c>
      <c r="Z11" s="23">
        <f>COUNT('R1'!AB5:AB56)</f>
        <v>2</v>
      </c>
      <c r="AA11" s="23">
        <f>COUNT('R2'!AB5:AB56, )</f>
        <v>4</v>
      </c>
      <c r="AB11" s="23">
        <f t="shared" si="2"/>
        <v>6</v>
      </c>
      <c r="AC11" s="23">
        <f t="shared" si="3"/>
        <v>8</v>
      </c>
      <c r="AD11" s="22"/>
      <c r="AE11" s="22"/>
      <c r="AF11" s="22"/>
      <c r="AG11" s="22"/>
      <c r="AH11" s="22"/>
      <c r="AI11" s="22"/>
      <c r="AJ11" s="22"/>
      <c r="AK11" s="22"/>
      <c r="AL11" s="22"/>
    </row>
    <row r="12" spans="1:38" ht="13.5" customHeight="1">
      <c r="A12" s="22" t="s">
        <v>97</v>
      </c>
      <c r="B12" s="22">
        <f t="shared" si="4"/>
        <v>156</v>
      </c>
      <c r="C12" s="28">
        <f t="shared" si="5"/>
        <v>0.28260869565217389</v>
      </c>
      <c r="D12" s="22"/>
      <c r="E12" s="28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10">
        <v>11</v>
      </c>
      <c r="Q12" s="11" t="s">
        <v>18</v>
      </c>
      <c r="R12" s="11">
        <f>COUNT('R1'!C15:N15)</f>
        <v>12</v>
      </c>
      <c r="S12" s="11">
        <f>'R1'!AE15</f>
        <v>0</v>
      </c>
      <c r="T12" s="11">
        <f>'R2'!AE15</f>
        <v>0</v>
      </c>
      <c r="U12" s="11">
        <f t="shared" si="0"/>
        <v>0</v>
      </c>
      <c r="V12" s="11">
        <f t="shared" si="1"/>
        <v>31</v>
      </c>
      <c r="W12" s="22"/>
      <c r="X12" s="23" t="s">
        <v>98</v>
      </c>
      <c r="Y12" s="23">
        <f>COUNT('R1'!M5:M56)</f>
        <v>46</v>
      </c>
      <c r="Z12" s="23">
        <f>COUNT('R1'!AC5:AC56)</f>
        <v>2</v>
      </c>
      <c r="AA12" s="23">
        <f>COUNT('R2'!AC5:AC56, )</f>
        <v>3</v>
      </c>
      <c r="AB12" s="23">
        <f t="shared" si="2"/>
        <v>5</v>
      </c>
      <c r="AC12" s="23">
        <f t="shared" si="3"/>
        <v>11</v>
      </c>
      <c r="AD12" s="22"/>
      <c r="AE12" s="22"/>
      <c r="AF12" s="22"/>
      <c r="AG12" s="22"/>
      <c r="AH12" s="22"/>
      <c r="AI12" s="22"/>
      <c r="AJ12" s="22"/>
      <c r="AK12" s="22"/>
      <c r="AL12" s="22"/>
    </row>
    <row r="13" spans="1:38" ht="13.5" customHeight="1">
      <c r="A13" s="22" t="s">
        <v>99</v>
      </c>
      <c r="B13" s="22">
        <f t="shared" si="4"/>
        <v>238</v>
      </c>
      <c r="C13" s="28">
        <f t="shared" si="5"/>
        <v>0.4311594202898551</v>
      </c>
      <c r="D13" s="22"/>
      <c r="E13" s="28">
        <f>SUM(C13:C20)</f>
        <v>0.63768115942028991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10">
        <v>12</v>
      </c>
      <c r="Q13" s="11" t="s">
        <v>19</v>
      </c>
      <c r="R13" s="11">
        <f>COUNT('R1'!C16:N16)</f>
        <v>12</v>
      </c>
      <c r="S13" s="11">
        <f>'R1'!AE16</f>
        <v>1</v>
      </c>
      <c r="T13" s="11">
        <f>'R2'!AE16</f>
        <v>0</v>
      </c>
      <c r="U13" s="11">
        <f t="shared" si="0"/>
        <v>1</v>
      </c>
      <c r="V13" s="11">
        <f t="shared" si="1"/>
        <v>16</v>
      </c>
      <c r="W13" s="22"/>
      <c r="X13" s="23" t="s">
        <v>100</v>
      </c>
      <c r="Y13" s="23">
        <f>COUNT('R1'!N5:N56)</f>
        <v>46</v>
      </c>
      <c r="Z13" s="23">
        <f>COUNT('R1'!AD5:AD56)</f>
        <v>13</v>
      </c>
      <c r="AA13" s="23">
        <f>COUNT('R2'!AD5:AD56, )</f>
        <v>2</v>
      </c>
      <c r="AB13" s="23">
        <f t="shared" si="2"/>
        <v>15</v>
      </c>
      <c r="AC13" s="23">
        <f t="shared" si="3"/>
        <v>1</v>
      </c>
      <c r="AD13" s="22"/>
      <c r="AE13" s="22"/>
      <c r="AF13" s="22"/>
      <c r="AG13" s="22"/>
      <c r="AH13" s="22"/>
      <c r="AI13" s="22"/>
      <c r="AJ13" s="22"/>
      <c r="AK13" s="22"/>
      <c r="AL13" s="22"/>
    </row>
    <row r="14" spans="1:38" ht="13.5" customHeight="1">
      <c r="A14" s="22" t="s">
        <v>101</v>
      </c>
      <c r="B14" s="22">
        <f t="shared" si="4"/>
        <v>90</v>
      </c>
      <c r="C14" s="28">
        <f t="shared" si="5"/>
        <v>0.16304347826086957</v>
      </c>
      <c r="D14" s="28">
        <f>+C14+C13+C12+C11</f>
        <v>0.93659420289855067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10">
        <v>13</v>
      </c>
      <c r="Q14" s="11" t="s">
        <v>20</v>
      </c>
      <c r="R14" s="11"/>
      <c r="S14" s="11"/>
      <c r="T14" s="11"/>
      <c r="U14" s="11"/>
      <c r="V14" s="11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</row>
    <row r="15" spans="1:38" ht="13.5" customHeight="1">
      <c r="A15" s="22" t="s">
        <v>102</v>
      </c>
      <c r="B15" s="22">
        <f t="shared" si="4"/>
        <v>17</v>
      </c>
      <c r="C15" s="28">
        <f t="shared" si="5"/>
        <v>3.0797101449275364E-2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10">
        <v>14</v>
      </c>
      <c r="Q15" s="11" t="s">
        <v>21</v>
      </c>
      <c r="R15" s="11">
        <f>COUNT('R1'!C18:N18)</f>
        <v>12</v>
      </c>
      <c r="S15" s="11">
        <f>'R1'!AE18</f>
        <v>1</v>
      </c>
      <c r="T15" s="11">
        <f>'R2'!AE18</f>
        <v>0</v>
      </c>
      <c r="U15" s="11">
        <f t="shared" ref="U15:U36" si="6">SUM(S15:T15)</f>
        <v>1</v>
      </c>
      <c r="V15" s="11">
        <f t="shared" ref="V15:V36" si="7">RANK(U15,U$2:U$53)</f>
        <v>16</v>
      </c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</row>
    <row r="16" spans="1:38" ht="13.5" customHeight="1">
      <c r="A16" s="22" t="s">
        <v>103</v>
      </c>
      <c r="B16" s="22">
        <f t="shared" si="4"/>
        <v>5</v>
      </c>
      <c r="C16" s="28">
        <f t="shared" si="5"/>
        <v>9.057971014492754E-3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0">
        <v>15</v>
      </c>
      <c r="Q16" s="11" t="s">
        <v>22</v>
      </c>
      <c r="R16" s="11">
        <f>COUNT('R1'!C19:N19)</f>
        <v>11</v>
      </c>
      <c r="S16" s="11">
        <f>'R1'!AE19</f>
        <v>3</v>
      </c>
      <c r="T16" s="11">
        <f>'R2'!AE19</f>
        <v>3</v>
      </c>
      <c r="U16" s="11">
        <f t="shared" si="6"/>
        <v>6</v>
      </c>
      <c r="V16" s="11">
        <f t="shared" si="7"/>
        <v>4</v>
      </c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</row>
    <row r="17" spans="1:38" ht="13.5" customHeight="1">
      <c r="A17" s="22" t="s">
        <v>104</v>
      </c>
      <c r="B17" s="22">
        <f t="shared" si="4"/>
        <v>2</v>
      </c>
      <c r="C17" s="28">
        <f t="shared" si="5"/>
        <v>3.6231884057971015E-3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10">
        <v>16</v>
      </c>
      <c r="Q17" s="10" t="s">
        <v>23</v>
      </c>
      <c r="R17" s="10">
        <f>COUNT('R1'!C20:N20)</f>
        <v>12</v>
      </c>
      <c r="S17" s="10">
        <f>'R1'!AE20</f>
        <v>1</v>
      </c>
      <c r="T17" s="10">
        <f>'R2'!AE20</f>
        <v>5</v>
      </c>
      <c r="U17" s="10">
        <f t="shared" si="6"/>
        <v>6</v>
      </c>
      <c r="V17" s="10">
        <f t="shared" si="7"/>
        <v>4</v>
      </c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</row>
    <row r="18" spans="1:38" ht="13.5" customHeight="1">
      <c r="A18" s="22" t="s">
        <v>105</v>
      </c>
      <c r="B18" s="22">
        <f t="shared" si="4"/>
        <v>0</v>
      </c>
      <c r="C18" s="28">
        <f t="shared" si="5"/>
        <v>0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10">
        <v>17</v>
      </c>
      <c r="Q18" s="17" t="s">
        <v>25</v>
      </c>
      <c r="R18" s="17">
        <f>COUNT('R1'!C21:N21)</f>
        <v>9</v>
      </c>
      <c r="S18" s="17">
        <f>'R1'!AE21</f>
        <v>2</v>
      </c>
      <c r="T18" s="17">
        <f>'R2'!AE21</f>
        <v>4</v>
      </c>
      <c r="U18" s="17">
        <f t="shared" si="6"/>
        <v>6</v>
      </c>
      <c r="V18" s="17">
        <f t="shared" si="7"/>
        <v>4</v>
      </c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</row>
    <row r="19" spans="1:38" ht="13.5" customHeight="1">
      <c r="A19" s="22" t="s">
        <v>106</v>
      </c>
      <c r="B19" s="22">
        <f t="shared" si="4"/>
        <v>1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10">
        <v>18</v>
      </c>
      <c r="Q19" s="10" t="s">
        <v>27</v>
      </c>
      <c r="R19" s="10">
        <f>COUNT('R1'!C22:N22)</f>
        <v>12</v>
      </c>
      <c r="S19" s="10">
        <f>'R1'!AE22</f>
        <v>7</v>
      </c>
      <c r="T19" s="10">
        <f>'R2'!AE22</f>
        <v>0</v>
      </c>
      <c r="U19" s="10">
        <f t="shared" si="6"/>
        <v>7</v>
      </c>
      <c r="V19" s="10">
        <f t="shared" si="7"/>
        <v>1</v>
      </c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</row>
    <row r="20" spans="1:38" ht="13.5" customHeight="1">
      <c r="A20" s="22" t="s">
        <v>107</v>
      </c>
      <c r="B20" s="22">
        <f t="shared" si="4"/>
        <v>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10">
        <v>19</v>
      </c>
      <c r="Q20" s="11" t="s">
        <v>28</v>
      </c>
      <c r="R20" s="11">
        <f>COUNT('R1'!C23:N23)</f>
        <v>12</v>
      </c>
      <c r="S20" s="11">
        <f>'R1'!AE23</f>
        <v>4</v>
      </c>
      <c r="T20" s="11">
        <f>'R2'!AE23</f>
        <v>1</v>
      </c>
      <c r="U20" s="11">
        <f t="shared" si="6"/>
        <v>5</v>
      </c>
      <c r="V20" s="11">
        <f t="shared" si="7"/>
        <v>7</v>
      </c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</row>
    <row r="21" spans="1:38" ht="14.25" customHeight="1">
      <c r="A21" s="29" t="s">
        <v>108</v>
      </c>
      <c r="B21" s="29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10">
        <v>20</v>
      </c>
      <c r="Q21" s="11" t="s">
        <v>29</v>
      </c>
      <c r="R21" s="11">
        <f>COUNT('R1'!C24:N24)</f>
        <v>12</v>
      </c>
      <c r="S21" s="11">
        <f>'R1'!AE24</f>
        <v>0</v>
      </c>
      <c r="T21" s="11">
        <f>'R2'!AE24</f>
        <v>0</v>
      </c>
      <c r="U21" s="11">
        <f t="shared" si="6"/>
        <v>0</v>
      </c>
      <c r="V21" s="11">
        <f t="shared" si="7"/>
        <v>31</v>
      </c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</row>
    <row r="22" spans="1:38" ht="14.25" customHeight="1">
      <c r="A22" s="22"/>
      <c r="B22" s="22">
        <f>SUM(B4:B20)</f>
        <v>1096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14">
        <v>21</v>
      </c>
      <c r="Q22" s="12" t="s">
        <v>30</v>
      </c>
      <c r="R22" s="12">
        <f>COUNT('R1'!C25:N25)</f>
        <v>12</v>
      </c>
      <c r="S22" s="12">
        <f>'R1'!AE25</f>
        <v>0</v>
      </c>
      <c r="T22" s="12">
        <f>'R2'!AE25</f>
        <v>0</v>
      </c>
      <c r="U22" s="12">
        <f t="shared" si="6"/>
        <v>0</v>
      </c>
      <c r="V22" s="12">
        <f t="shared" si="7"/>
        <v>31</v>
      </c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</row>
    <row r="23" spans="1:38" ht="13.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18">
        <v>22</v>
      </c>
      <c r="Q23" s="19" t="s">
        <v>31</v>
      </c>
      <c r="R23" s="19">
        <f>COUNT('R1'!C26:N26)</f>
        <v>12</v>
      </c>
      <c r="S23" s="19">
        <f>'R1'!AE26</f>
        <v>0</v>
      </c>
      <c r="T23" s="19">
        <f>'R2'!AE26</f>
        <v>0</v>
      </c>
      <c r="U23" s="19">
        <f t="shared" si="6"/>
        <v>0</v>
      </c>
      <c r="V23" s="19">
        <f t="shared" si="7"/>
        <v>31</v>
      </c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</row>
    <row r="24" spans="1:38" ht="14.25" customHeight="1">
      <c r="A24" s="22" t="s">
        <v>109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10">
        <v>23</v>
      </c>
      <c r="Q24" s="11" t="s">
        <v>33</v>
      </c>
      <c r="R24" s="11">
        <f>COUNT('R1'!C27:N27)</f>
        <v>12</v>
      </c>
      <c r="S24" s="11">
        <f>'R1'!AE27</f>
        <v>1</v>
      </c>
      <c r="T24" s="11">
        <f>'R2'!AE27</f>
        <v>0</v>
      </c>
      <c r="U24" s="11">
        <f t="shared" si="6"/>
        <v>1</v>
      </c>
      <c r="V24" s="11">
        <f t="shared" si="7"/>
        <v>16</v>
      </c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</row>
    <row r="25" spans="1:38" ht="13.5" customHeight="1">
      <c r="A25" s="26" t="s">
        <v>79</v>
      </c>
      <c r="B25" s="26" t="s">
        <v>80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10">
        <v>24</v>
      </c>
      <c r="Q25" s="11" t="s">
        <v>34</v>
      </c>
      <c r="R25" s="11">
        <f>COUNT('R1'!C28:N28)</f>
        <v>12</v>
      </c>
      <c r="S25" s="11">
        <f>'R1'!AE28</f>
        <v>1</v>
      </c>
      <c r="T25" s="11">
        <f>'R2'!AE28</f>
        <v>0</v>
      </c>
      <c r="U25" s="11">
        <f t="shared" si="6"/>
        <v>1</v>
      </c>
      <c r="V25" s="11">
        <f t="shared" si="7"/>
        <v>16</v>
      </c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</row>
    <row r="26" spans="1:38" ht="13.5" customHeight="1">
      <c r="A26" s="22" t="s">
        <v>83</v>
      </c>
      <c r="B26" s="22">
        <f t="shared" ref="B26:B40" si="8">D50</f>
        <v>0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10">
        <v>25</v>
      </c>
      <c r="Q26" s="11" t="s">
        <v>35</v>
      </c>
      <c r="R26" s="11">
        <f>COUNT('R1'!C29:N29)</f>
        <v>12</v>
      </c>
      <c r="S26" s="11">
        <f>'R1'!AE29</f>
        <v>0</v>
      </c>
      <c r="T26" s="11">
        <f>'R2'!AE29</f>
        <v>0</v>
      </c>
      <c r="U26" s="11">
        <f t="shared" si="6"/>
        <v>0</v>
      </c>
      <c r="V26" s="11">
        <f t="shared" si="7"/>
        <v>31</v>
      </c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</row>
    <row r="27" spans="1:38" ht="13.5" customHeight="1">
      <c r="A27" s="22" t="s">
        <v>85</v>
      </c>
      <c r="B27" s="22">
        <f t="shared" si="8"/>
        <v>548</v>
      </c>
      <c r="C27" s="22"/>
      <c r="D27" s="22"/>
      <c r="E27" s="28">
        <f>SUM(C27:C33)</f>
        <v>0.30839416058394159</v>
      </c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10">
        <v>26</v>
      </c>
      <c r="Q27" s="11" t="s">
        <v>36</v>
      </c>
      <c r="R27" s="11">
        <f>COUNT('R1'!C30:N30)</f>
        <v>12</v>
      </c>
      <c r="S27" s="11">
        <f>'R1'!AE30</f>
        <v>0</v>
      </c>
      <c r="T27" s="11">
        <f>'R2'!AE30</f>
        <v>0</v>
      </c>
      <c r="U27" s="11">
        <f t="shared" si="6"/>
        <v>0</v>
      </c>
      <c r="V27" s="11">
        <f t="shared" si="7"/>
        <v>31</v>
      </c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</row>
    <row r="28" spans="1:38" ht="13.5" customHeight="1">
      <c r="A28" s="22" t="s">
        <v>87</v>
      </c>
      <c r="B28" s="22">
        <f t="shared" si="8"/>
        <v>1</v>
      </c>
      <c r="C28" s="28">
        <f t="shared" ref="C28:C39" si="9">+B28/B$42</f>
        <v>9.1240875912408756E-4</v>
      </c>
      <c r="D28" s="22"/>
      <c r="E28" s="28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10">
        <v>27</v>
      </c>
      <c r="Q28" s="11" t="s">
        <v>38</v>
      </c>
      <c r="R28" s="11">
        <f>COUNT('R1'!C31:N31)</f>
        <v>12</v>
      </c>
      <c r="S28" s="11">
        <f>'R1'!AE31</f>
        <v>0</v>
      </c>
      <c r="T28" s="11">
        <f>'R2'!AE31</f>
        <v>0</v>
      </c>
      <c r="U28" s="11">
        <f t="shared" si="6"/>
        <v>0</v>
      </c>
      <c r="V28" s="11">
        <f t="shared" si="7"/>
        <v>31</v>
      </c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</row>
    <row r="29" spans="1:38" ht="13.5" customHeight="1">
      <c r="A29" s="22" t="s">
        <v>89</v>
      </c>
      <c r="B29" s="22">
        <f t="shared" si="8"/>
        <v>1</v>
      </c>
      <c r="C29" s="28">
        <f t="shared" si="9"/>
        <v>9.1240875912408756E-4</v>
      </c>
      <c r="D29" s="22"/>
      <c r="E29" s="28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10">
        <v>28</v>
      </c>
      <c r="Q29" s="11" t="s">
        <v>39</v>
      </c>
      <c r="R29" s="11">
        <f>COUNT('R1'!C32:N32)</f>
        <v>12</v>
      </c>
      <c r="S29" s="11">
        <f>'R1'!AE32</f>
        <v>1</v>
      </c>
      <c r="T29" s="11">
        <f>'R2'!AE32</f>
        <v>0</v>
      </c>
      <c r="U29" s="11">
        <f t="shared" si="6"/>
        <v>1</v>
      </c>
      <c r="V29" s="11">
        <f t="shared" si="7"/>
        <v>16</v>
      </c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</row>
    <row r="30" spans="1:38" ht="13.5" customHeight="1">
      <c r="A30" s="22" t="s">
        <v>91</v>
      </c>
      <c r="B30" s="22">
        <f t="shared" si="8"/>
        <v>3</v>
      </c>
      <c r="C30" s="28">
        <f t="shared" si="9"/>
        <v>2.7372262773722629E-3</v>
      </c>
      <c r="D30" s="22"/>
      <c r="E30" s="28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10">
        <v>29</v>
      </c>
      <c r="Q30" s="11" t="s">
        <v>40</v>
      </c>
      <c r="R30" s="11">
        <f>COUNT('R1'!C33:N33)</f>
        <v>12</v>
      </c>
      <c r="S30" s="11">
        <f>'R1'!AE33</f>
        <v>1</v>
      </c>
      <c r="T30" s="11">
        <f>'R2'!AE33</f>
        <v>0</v>
      </c>
      <c r="U30" s="11">
        <f t="shared" si="6"/>
        <v>1</v>
      </c>
      <c r="V30" s="11">
        <f t="shared" si="7"/>
        <v>16</v>
      </c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</row>
    <row r="31" spans="1:38" ht="13.5" customHeight="1">
      <c r="A31" s="22" t="s">
        <v>93</v>
      </c>
      <c r="B31" s="22">
        <f t="shared" si="8"/>
        <v>14</v>
      </c>
      <c r="C31" s="28">
        <f t="shared" si="9"/>
        <v>1.2773722627737226E-2</v>
      </c>
      <c r="D31" s="22"/>
      <c r="E31" s="28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10">
        <v>30</v>
      </c>
      <c r="Q31" s="11" t="s">
        <v>41</v>
      </c>
      <c r="R31" s="11">
        <f>COUNT('R1'!C34:N34)</f>
        <v>12</v>
      </c>
      <c r="S31" s="11">
        <f>'R1'!AE34</f>
        <v>0</v>
      </c>
      <c r="T31" s="11">
        <f>'R2'!AE34</f>
        <v>0</v>
      </c>
      <c r="U31" s="11">
        <f t="shared" si="6"/>
        <v>0</v>
      </c>
      <c r="V31" s="11">
        <f t="shared" si="7"/>
        <v>31</v>
      </c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</row>
    <row r="32" spans="1:38" ht="13.5" customHeight="1">
      <c r="A32" s="22" t="s">
        <v>95</v>
      </c>
      <c r="B32" s="22">
        <f t="shared" si="8"/>
        <v>61</v>
      </c>
      <c r="C32" s="28">
        <f t="shared" si="9"/>
        <v>5.5656934306569344E-2</v>
      </c>
      <c r="D32" s="22"/>
      <c r="E32" s="28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10">
        <v>31</v>
      </c>
      <c r="Q32" s="11" t="s">
        <v>43</v>
      </c>
      <c r="R32" s="11">
        <f>COUNT('R1'!C35:N35)</f>
        <v>8</v>
      </c>
      <c r="S32" s="11">
        <f>'R1'!AE35</f>
        <v>0</v>
      </c>
      <c r="T32" s="11">
        <f>'R2'!AE35</f>
        <v>3</v>
      </c>
      <c r="U32" s="11">
        <f t="shared" si="6"/>
        <v>3</v>
      </c>
      <c r="V32" s="11">
        <f t="shared" si="7"/>
        <v>9</v>
      </c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</row>
    <row r="33" spans="1:38" ht="13.5" customHeight="1">
      <c r="A33" s="22" t="s">
        <v>97</v>
      </c>
      <c r="B33" s="22">
        <f t="shared" si="8"/>
        <v>258</v>
      </c>
      <c r="C33" s="28">
        <f t="shared" si="9"/>
        <v>0.23540145985401459</v>
      </c>
      <c r="D33" s="22"/>
      <c r="E33" s="28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10">
        <v>32</v>
      </c>
      <c r="Q33" s="11" t="s">
        <v>45</v>
      </c>
      <c r="R33" s="11">
        <f>COUNT('R1'!C36:N36)</f>
        <v>12</v>
      </c>
      <c r="S33" s="11">
        <f>'R1'!AE36</f>
        <v>2</v>
      </c>
      <c r="T33" s="11">
        <f>'R2'!AE36</f>
        <v>0</v>
      </c>
      <c r="U33" s="11">
        <f t="shared" si="6"/>
        <v>2</v>
      </c>
      <c r="V33" s="11">
        <f t="shared" si="7"/>
        <v>11</v>
      </c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</row>
    <row r="34" spans="1:38" ht="13.5" customHeight="1">
      <c r="A34" s="22" t="s">
        <v>99</v>
      </c>
      <c r="B34" s="22">
        <f t="shared" si="8"/>
        <v>150</v>
      </c>
      <c r="C34" s="28">
        <f t="shared" si="9"/>
        <v>0.13686131386861314</v>
      </c>
      <c r="D34" s="22"/>
      <c r="E34" s="28">
        <f>SUM(C34:C42)</f>
        <v>0.19160583941605838</v>
      </c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10">
        <v>33</v>
      </c>
      <c r="Q34" s="11" t="s">
        <v>46</v>
      </c>
      <c r="R34" s="11">
        <f>COUNT('R1'!C37:N37)</f>
        <v>12</v>
      </c>
      <c r="S34" s="11">
        <f>'R1'!AE37</f>
        <v>5</v>
      </c>
      <c r="T34" s="11">
        <f>'R2'!AE37</f>
        <v>0</v>
      </c>
      <c r="U34" s="11">
        <f t="shared" si="6"/>
        <v>5</v>
      </c>
      <c r="V34" s="11">
        <f t="shared" si="7"/>
        <v>7</v>
      </c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</row>
    <row r="35" spans="1:38" ht="13.5" customHeight="1">
      <c r="A35" s="22" t="s">
        <v>101</v>
      </c>
      <c r="B35" s="22">
        <f t="shared" si="8"/>
        <v>40</v>
      </c>
      <c r="C35" s="28">
        <f t="shared" si="9"/>
        <v>3.6496350364963501E-2</v>
      </c>
      <c r="D35" s="28">
        <f>+C35+C34+C33+C32</f>
        <v>0.46441605839416056</v>
      </c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10">
        <v>34</v>
      </c>
      <c r="Q35" s="11" t="s">
        <v>48</v>
      </c>
      <c r="R35" s="11">
        <f>COUNT('R1'!C38:N38)</f>
        <v>12</v>
      </c>
      <c r="S35" s="11">
        <f>'R1'!AE38</f>
        <v>0</v>
      </c>
      <c r="T35" s="11">
        <f>'R2'!AE38</f>
        <v>0</v>
      </c>
      <c r="U35" s="11">
        <f t="shared" si="6"/>
        <v>0</v>
      </c>
      <c r="V35" s="11">
        <f t="shared" si="7"/>
        <v>31</v>
      </c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</row>
    <row r="36" spans="1:38" ht="14.25" customHeight="1">
      <c r="A36" s="22" t="s">
        <v>102</v>
      </c>
      <c r="B36" s="22">
        <f t="shared" si="8"/>
        <v>15</v>
      </c>
      <c r="C36" s="28">
        <f t="shared" si="9"/>
        <v>1.3686131386861315E-2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13">
        <v>35</v>
      </c>
      <c r="Q36" s="20" t="s">
        <v>49</v>
      </c>
      <c r="R36" s="20">
        <f>COUNT('R1'!C39:N39)</f>
        <v>12</v>
      </c>
      <c r="S36" s="20">
        <f>'R1'!AE39</f>
        <v>0</v>
      </c>
      <c r="T36" s="20">
        <f>'R2'!AE39</f>
        <v>0</v>
      </c>
      <c r="U36" s="20">
        <f t="shared" si="6"/>
        <v>0</v>
      </c>
      <c r="V36" s="20">
        <f t="shared" si="7"/>
        <v>31</v>
      </c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</row>
    <row r="37" spans="1:38" ht="13.5" customHeight="1">
      <c r="A37" s="22" t="s">
        <v>103</v>
      </c>
      <c r="B37" s="22">
        <f t="shared" si="8"/>
        <v>4</v>
      </c>
      <c r="C37" s="28">
        <f t="shared" si="9"/>
        <v>3.6496350364963502E-3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7">
        <v>36</v>
      </c>
      <c r="Q37" s="15" t="s">
        <v>50</v>
      </c>
      <c r="R37" s="7"/>
      <c r="S37" s="19"/>
      <c r="T37" s="19"/>
      <c r="U37" s="19"/>
      <c r="V37" s="19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</row>
    <row r="38" spans="1:38" ht="13.5" customHeight="1">
      <c r="A38" s="22" t="s">
        <v>104</v>
      </c>
      <c r="B38" s="22">
        <f t="shared" si="8"/>
        <v>1</v>
      </c>
      <c r="C38" s="28">
        <f t="shared" si="9"/>
        <v>9.1240875912408756E-4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18">
        <v>37</v>
      </c>
      <c r="Q38" s="15" t="s">
        <v>51</v>
      </c>
      <c r="R38" s="15">
        <f>COUNT('R1'!C41:N41)</f>
        <v>12</v>
      </c>
      <c r="S38" s="15">
        <f>'R1'!AE41</f>
        <v>3</v>
      </c>
      <c r="T38" s="15">
        <f>'R2'!AE41</f>
        <v>4</v>
      </c>
      <c r="U38" s="15">
        <f t="shared" ref="U38:U53" si="10">SUM(S38:T38)</f>
        <v>7</v>
      </c>
      <c r="V38" s="15">
        <f t="shared" ref="V38:V53" si="11">RANK(U38,U$2:U$53)</f>
        <v>1</v>
      </c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</row>
    <row r="39" spans="1:38" ht="13.5" customHeight="1">
      <c r="A39" s="22" t="s">
        <v>105</v>
      </c>
      <c r="B39" s="22">
        <f t="shared" si="8"/>
        <v>0</v>
      </c>
      <c r="C39" s="28">
        <f t="shared" si="9"/>
        <v>0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10">
        <v>38</v>
      </c>
      <c r="Q39" s="11" t="s">
        <v>52</v>
      </c>
      <c r="R39" s="11">
        <f>COUNT('R1'!C42:N42)</f>
        <v>12</v>
      </c>
      <c r="S39" s="11">
        <f>'R1'!AE42</f>
        <v>2</v>
      </c>
      <c r="T39" s="11">
        <f>'R2'!AE42</f>
        <v>0</v>
      </c>
      <c r="U39" s="11">
        <f t="shared" si="10"/>
        <v>2</v>
      </c>
      <c r="V39" s="11">
        <f t="shared" si="11"/>
        <v>11</v>
      </c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</row>
    <row r="40" spans="1:38" ht="14.25" customHeight="1">
      <c r="A40" s="29" t="s">
        <v>106</v>
      </c>
      <c r="B40" s="29">
        <f t="shared" si="8"/>
        <v>0</v>
      </c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10">
        <v>39</v>
      </c>
      <c r="Q40" s="11" t="s">
        <v>54</v>
      </c>
      <c r="R40" s="11">
        <f>COUNT('R1'!C43:N43)</f>
        <v>12</v>
      </c>
      <c r="S40" s="11">
        <f>'R1'!AE43</f>
        <v>0</v>
      </c>
      <c r="T40" s="11">
        <f>'R2'!AE43</f>
        <v>0</v>
      </c>
      <c r="U40" s="11">
        <f t="shared" si="10"/>
        <v>0</v>
      </c>
      <c r="V40" s="11">
        <f t="shared" si="11"/>
        <v>31</v>
      </c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</row>
    <row r="41" spans="1:38" ht="13.5" customHeight="1">
      <c r="A41" s="22" t="s">
        <v>107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10">
        <v>40</v>
      </c>
      <c r="Q41" s="11" t="s">
        <v>55</v>
      </c>
      <c r="R41" s="11">
        <f>COUNT('R1'!C44:N44)</f>
        <v>12</v>
      </c>
      <c r="S41" s="11">
        <f>'R1'!AE44</f>
        <v>0</v>
      </c>
      <c r="T41" s="11">
        <f>'R2'!AE44</f>
        <v>0</v>
      </c>
      <c r="U41" s="11">
        <f t="shared" si="10"/>
        <v>0</v>
      </c>
      <c r="V41" s="11">
        <f t="shared" si="11"/>
        <v>31</v>
      </c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</row>
    <row r="42" spans="1:38" ht="13.5" customHeight="1">
      <c r="A42" s="22"/>
      <c r="B42" s="22">
        <f>SUM(B26:B40)</f>
        <v>1096</v>
      </c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10">
        <v>41</v>
      </c>
      <c r="Q42" s="11" t="s">
        <v>56</v>
      </c>
      <c r="R42" s="11">
        <f>COUNT('R1'!C45:N45)</f>
        <v>12</v>
      </c>
      <c r="S42" s="11">
        <f>'R1'!AE45</f>
        <v>0</v>
      </c>
      <c r="T42" s="11">
        <f>'R2'!AE45</f>
        <v>0</v>
      </c>
      <c r="U42" s="11">
        <f t="shared" si="10"/>
        <v>0</v>
      </c>
      <c r="V42" s="11">
        <f t="shared" si="11"/>
        <v>31</v>
      </c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</row>
    <row r="43" spans="1:38" ht="14.2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14">
        <v>42</v>
      </c>
      <c r="Q43" s="12" t="s">
        <v>58</v>
      </c>
      <c r="R43" s="12">
        <f>COUNT('R1'!C46:N46)</f>
        <v>12</v>
      </c>
      <c r="S43" s="12">
        <f>'R1'!AE46</f>
        <v>1</v>
      </c>
      <c r="T43" s="12">
        <f>'R2'!AE46</f>
        <v>2</v>
      </c>
      <c r="U43" s="12">
        <f t="shared" si="10"/>
        <v>3</v>
      </c>
      <c r="V43" s="12">
        <f t="shared" si="11"/>
        <v>9</v>
      </c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</row>
    <row r="44" spans="1:38" ht="13.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18">
        <v>43</v>
      </c>
      <c r="Q44" s="19" t="s">
        <v>59</v>
      </c>
      <c r="R44" s="19">
        <f>COUNT('R1'!C47:N47)</f>
        <v>12</v>
      </c>
      <c r="S44" s="19">
        <f>'R1'!AE47</f>
        <v>1</v>
      </c>
      <c r="T44" s="19">
        <f>'R2'!AE47</f>
        <v>0</v>
      </c>
      <c r="U44" s="19">
        <f t="shared" si="10"/>
        <v>1</v>
      </c>
      <c r="V44" s="19">
        <f t="shared" si="11"/>
        <v>16</v>
      </c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</row>
    <row r="45" spans="1:38" ht="13.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10">
        <v>44</v>
      </c>
      <c r="Q45" s="11" t="s">
        <v>60</v>
      </c>
      <c r="R45" s="11">
        <f>COUNT('R1'!C48:N48)</f>
        <v>12</v>
      </c>
      <c r="S45" s="11">
        <f>'R1'!AE48</f>
        <v>0</v>
      </c>
      <c r="T45" s="11">
        <f>'R2'!AE48</f>
        <v>0</v>
      </c>
      <c r="U45" s="11">
        <f t="shared" si="10"/>
        <v>0</v>
      </c>
      <c r="V45" s="11">
        <f t="shared" si="11"/>
        <v>31</v>
      </c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</row>
    <row r="46" spans="1:38" ht="13.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10">
        <v>45</v>
      </c>
      <c r="Q46" s="11" t="s">
        <v>62</v>
      </c>
      <c r="R46" s="11">
        <f>COUNT('R1'!C49:N49)</f>
        <v>11</v>
      </c>
      <c r="S46" s="11">
        <f>'R1'!AE49</f>
        <v>1</v>
      </c>
      <c r="T46" s="11">
        <f>'R2'!AE49</f>
        <v>0</v>
      </c>
      <c r="U46" s="11">
        <f t="shared" si="10"/>
        <v>1</v>
      </c>
      <c r="V46" s="11">
        <f t="shared" si="11"/>
        <v>16</v>
      </c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</row>
    <row r="47" spans="1:38" ht="13.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10">
        <v>46</v>
      </c>
      <c r="Q47" s="11" t="s">
        <v>65</v>
      </c>
      <c r="R47" s="11">
        <f>COUNT('R1'!C50:N50)</f>
        <v>12</v>
      </c>
      <c r="S47" s="11">
        <f>'R1'!AE50</f>
        <v>1</v>
      </c>
      <c r="T47" s="11">
        <f>'R2'!AE50</f>
        <v>0</v>
      </c>
      <c r="U47" s="11">
        <f t="shared" si="10"/>
        <v>1</v>
      </c>
      <c r="V47" s="11">
        <f t="shared" si="11"/>
        <v>16</v>
      </c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</row>
    <row r="48" spans="1:38" ht="13.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10">
        <v>47</v>
      </c>
      <c r="Q48" s="11" t="s">
        <v>66</v>
      </c>
      <c r="R48" s="11">
        <f>COUNT('R1'!C51:N51)</f>
        <v>12</v>
      </c>
      <c r="S48" s="11">
        <f>'R1'!AE51</f>
        <v>0</v>
      </c>
      <c r="T48" s="11">
        <f>'R2'!AE51</f>
        <v>0</v>
      </c>
      <c r="U48" s="11">
        <f t="shared" si="10"/>
        <v>0</v>
      </c>
      <c r="V48" s="11">
        <f t="shared" si="11"/>
        <v>31</v>
      </c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</row>
    <row r="49" spans="1:38" ht="13.5" customHeight="1">
      <c r="A49" s="22" t="s">
        <v>110</v>
      </c>
      <c r="B49" s="22" t="s">
        <v>111</v>
      </c>
      <c r="C49" s="22" t="s">
        <v>112</v>
      </c>
      <c r="D49" s="22" t="s">
        <v>113</v>
      </c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10">
        <v>48</v>
      </c>
      <c r="Q49" s="11" t="s">
        <v>67</v>
      </c>
      <c r="R49" s="11">
        <f>COUNT('R1'!C52:N52)</f>
        <v>12</v>
      </c>
      <c r="S49" s="11">
        <f>'R1'!AE52</f>
        <v>2</v>
      </c>
      <c r="T49" s="11">
        <f>'R2'!AE52</f>
        <v>0</v>
      </c>
      <c r="U49" s="11">
        <f t="shared" si="10"/>
        <v>2</v>
      </c>
      <c r="V49" s="11">
        <f t="shared" si="11"/>
        <v>11</v>
      </c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</row>
    <row r="50" spans="1:38" ht="13.5" customHeight="1">
      <c r="A50" s="22">
        <v>-35</v>
      </c>
      <c r="B50" s="22">
        <f t="array" ref="B50:B51">FREQUENCY(all!U$4:U$603,A50)</f>
        <v>0</v>
      </c>
      <c r="C50" s="22">
        <v>-35</v>
      </c>
      <c r="D50" s="22">
        <f t="array" ref="D50:D51">FREQUENCY(all!W$4:W$603,C50)</f>
        <v>0</v>
      </c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10">
        <v>49</v>
      </c>
      <c r="Q50" s="11" t="s">
        <v>68</v>
      </c>
      <c r="R50" s="11">
        <f>COUNT('R1'!C53:N53)</f>
        <v>12</v>
      </c>
      <c r="S50" s="11">
        <f>'R1'!AE53</f>
        <v>1</v>
      </c>
      <c r="T50" s="11">
        <f>'R2'!AE53</f>
        <v>1</v>
      </c>
      <c r="U50" s="11">
        <f t="shared" si="10"/>
        <v>2</v>
      </c>
      <c r="V50" s="11">
        <f t="shared" si="11"/>
        <v>11</v>
      </c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</row>
    <row r="51" spans="1:38" ht="13.5" customHeight="1">
      <c r="A51" s="22">
        <v>-30</v>
      </c>
      <c r="B51" s="22">
        <v>548</v>
      </c>
      <c r="C51" s="22">
        <v>-30</v>
      </c>
      <c r="D51" s="22">
        <v>548</v>
      </c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10">
        <v>50</v>
      </c>
      <c r="Q51" s="11" t="s">
        <v>69</v>
      </c>
      <c r="R51" s="11">
        <f>COUNT('R1'!C54:N54)</f>
        <v>12</v>
      </c>
      <c r="S51" s="11">
        <f>'R1'!AE54</f>
        <v>0</v>
      </c>
      <c r="T51" s="11">
        <f>'R2'!AE54</f>
        <v>0</v>
      </c>
      <c r="U51" s="11">
        <f t="shared" si="10"/>
        <v>0</v>
      </c>
      <c r="V51" s="11">
        <f t="shared" si="11"/>
        <v>31</v>
      </c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</row>
    <row r="52" spans="1:38" ht="13.5" customHeight="1">
      <c r="A52" s="22">
        <v>-25</v>
      </c>
      <c r="B52" s="22">
        <f t="array" ref="B52">FREQUENCY(all!U$4:U$603,A52)-FREQUENCY(all!U$4:U$603,A51)</f>
        <v>1</v>
      </c>
      <c r="C52" s="22">
        <v>-25</v>
      </c>
      <c r="D52" s="22">
        <f t="array" ref="D52">FREQUENCY(all!W$4:W$603,C52)-FREQUENCY(all!W$4:W$603,C51)</f>
        <v>1</v>
      </c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10">
        <v>51</v>
      </c>
      <c r="Q52" s="11" t="s">
        <v>70</v>
      </c>
      <c r="R52" s="11">
        <f>COUNT('R1'!C55:N55)</f>
        <v>12</v>
      </c>
      <c r="S52" s="11">
        <f>'R1'!AE55</f>
        <v>0</v>
      </c>
      <c r="T52" s="11">
        <f>'R2'!AE55</f>
        <v>0</v>
      </c>
      <c r="U52" s="11">
        <f t="shared" si="10"/>
        <v>0</v>
      </c>
      <c r="V52" s="11">
        <f t="shared" si="11"/>
        <v>31</v>
      </c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</row>
    <row r="53" spans="1:38" ht="14.25" customHeight="1">
      <c r="A53" s="22">
        <v>-20</v>
      </c>
      <c r="B53" s="22">
        <f t="array" ref="B53">FREQUENCY(all!U$4:U$603,A53)-FREQUENCY(all!U$4:U$603,A52)</f>
        <v>0</v>
      </c>
      <c r="C53" s="22">
        <v>-20</v>
      </c>
      <c r="D53" s="22">
        <f t="array" ref="D53">FREQUENCY(all!W$4:W$603,C53)-FREQUENCY(all!W$4:W$603,C52)</f>
        <v>1</v>
      </c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14">
        <v>52</v>
      </c>
      <c r="Q53" s="20" t="s">
        <v>71</v>
      </c>
      <c r="R53" s="20">
        <f>COUNT('R1'!C56:N56)</f>
        <v>12</v>
      </c>
      <c r="S53" s="20">
        <f>'R1'!AE56</f>
        <v>0</v>
      </c>
      <c r="T53" s="20">
        <f>'R2'!AE56</f>
        <v>0</v>
      </c>
      <c r="U53" s="20">
        <f t="shared" si="10"/>
        <v>0</v>
      </c>
      <c r="V53" s="20">
        <f t="shared" si="11"/>
        <v>31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</row>
    <row r="54" spans="1:38" ht="13.5" customHeight="1">
      <c r="A54" s="22">
        <v>-15</v>
      </c>
      <c r="B54" s="22">
        <f t="array" ref="B54">FREQUENCY(all!U$4:U$603,A54)-FREQUENCY(all!U$4:U$603,A53)</f>
        <v>1</v>
      </c>
      <c r="C54" s="22">
        <v>-15</v>
      </c>
      <c r="D54" s="22">
        <f t="array" ref="D54">FREQUENCY(all!W$4:W$603,C54)-FREQUENCY(all!W$4:W$603,C53)</f>
        <v>3</v>
      </c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30">
        <f t="shared" ref="R54:T54" si="12">SUM(R2:R53)</f>
        <v>571</v>
      </c>
      <c r="S54" s="30">
        <f t="shared" si="12"/>
        <v>54</v>
      </c>
      <c r="T54" s="30">
        <f t="shared" si="12"/>
        <v>26</v>
      </c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</row>
    <row r="55" spans="1:38" ht="13.5" customHeight="1">
      <c r="A55" s="22">
        <v>-10</v>
      </c>
      <c r="B55" s="22">
        <f t="array" ref="B55">FREQUENCY(all!U$4:U$603,A55)-FREQUENCY(all!U$4:U$603,A54)</f>
        <v>4</v>
      </c>
      <c r="C55" s="22">
        <v>-10</v>
      </c>
      <c r="D55" s="22">
        <f t="array" ref="D55">FREQUENCY(all!W$4:W$603,C55)-FREQUENCY(all!W$4:W$603,C54)</f>
        <v>14</v>
      </c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30">
        <f>+R54-S54</f>
        <v>517</v>
      </c>
      <c r="T55" s="30">
        <f>+R54-T54</f>
        <v>545</v>
      </c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</row>
    <row r="56" spans="1:38" ht="13.5" customHeight="1">
      <c r="A56" s="22">
        <v>-5</v>
      </c>
      <c r="B56" s="22">
        <f t="array" ref="B56">FREQUENCY(all!U$4:U$603,A56)-FREQUENCY(all!U$4:U$603,A55)</f>
        <v>33</v>
      </c>
      <c r="C56" s="22">
        <v>-5</v>
      </c>
      <c r="D56" s="22">
        <f t="array" ref="D56">FREQUENCY(all!W$4:W$603,C56)-FREQUENCY(all!W$4:W$603,C55)</f>
        <v>61</v>
      </c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8">
        <f>+S55/R54</f>
        <v>0.9054290718038529</v>
      </c>
      <c r="T56" s="28">
        <f>+T55/R54</f>
        <v>0.95446584938704027</v>
      </c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</row>
    <row r="57" spans="1:38" ht="13.5" customHeight="1">
      <c r="A57" s="22">
        <v>0</v>
      </c>
      <c r="B57" s="22">
        <f t="array" ref="B57">FREQUENCY(all!U$4:U$603,A57)-FREQUENCY(all!U$4:U$603,A56)</f>
        <v>156</v>
      </c>
      <c r="C57" s="22">
        <v>0</v>
      </c>
      <c r="D57" s="22">
        <f t="array" ref="D57">FREQUENCY(all!W$4:W$603,C57)-FREQUENCY(all!W$4:W$603,C56)</f>
        <v>258</v>
      </c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38" ht="13.5" customHeight="1">
      <c r="A58" s="22">
        <v>5</v>
      </c>
      <c r="B58" s="22">
        <f t="array" ref="B58">FREQUENCY(all!U$4:U$603,A58)-FREQUENCY(all!U$4:U$603,A57)</f>
        <v>238</v>
      </c>
      <c r="C58" s="22">
        <v>5</v>
      </c>
      <c r="D58" s="22">
        <f t="array" ref="D58">FREQUENCY(all!W$4:W$603,C58)-FREQUENCY(all!W$4:W$603,C57)</f>
        <v>150</v>
      </c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</row>
    <row r="59" spans="1:38" ht="13.5" customHeight="1">
      <c r="A59" s="22">
        <v>10</v>
      </c>
      <c r="B59" s="22">
        <f t="array" ref="B59">FREQUENCY(all!U$4:U$603,A59)-FREQUENCY(all!U$4:U$603,A58)</f>
        <v>90</v>
      </c>
      <c r="C59" s="22">
        <v>10</v>
      </c>
      <c r="D59" s="22">
        <f t="array" ref="D59">FREQUENCY(all!W$4:W$603,C59)-FREQUENCY(all!W$4:W$603,C58)</f>
        <v>40</v>
      </c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</row>
    <row r="60" spans="1:38" ht="13.5" customHeight="1">
      <c r="A60" s="22">
        <v>15</v>
      </c>
      <c r="B60" s="22">
        <f t="array" ref="B60">FREQUENCY(all!U$4:U$603,A60)-FREQUENCY(all!U$4:U$603,A59)</f>
        <v>17</v>
      </c>
      <c r="C60" s="22">
        <v>15</v>
      </c>
      <c r="D60" s="22">
        <f t="array" ref="D60">FREQUENCY(all!W$4:W$603,C60)-FREQUENCY(all!W$4:W$603,C59)</f>
        <v>15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</row>
    <row r="61" spans="1:38" ht="13.5" customHeight="1">
      <c r="A61" s="22">
        <v>20</v>
      </c>
      <c r="B61" s="22">
        <f t="array" ref="B61">FREQUENCY(all!U$4:U$603,A61)-FREQUENCY(all!U$4:U$603,A60)</f>
        <v>5</v>
      </c>
      <c r="C61" s="22">
        <v>20</v>
      </c>
      <c r="D61" s="22">
        <f t="array" ref="D61">FREQUENCY(all!W$4:W$603,C61)-FREQUENCY(all!W$4:W$603,C60)</f>
        <v>4</v>
      </c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 ht="13.5" customHeight="1">
      <c r="A62" s="22">
        <v>25</v>
      </c>
      <c r="B62" s="22">
        <f t="array" ref="B62">FREQUENCY(all!U$4:U$603,A62)-FREQUENCY(all!U$4:U$603,A61)</f>
        <v>2</v>
      </c>
      <c r="C62" s="22">
        <v>25</v>
      </c>
      <c r="D62" s="22">
        <f t="array" ref="D62">FREQUENCY(all!W$4:W$603,C62)-FREQUENCY(all!W$4:W$603,C61)</f>
        <v>1</v>
      </c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</row>
    <row r="63" spans="1:38" ht="13.5" customHeight="1">
      <c r="A63" s="22">
        <v>30</v>
      </c>
      <c r="B63" s="22">
        <f t="array" ref="B63">FREQUENCY(all!U$4:U$603,A63)-FREQUENCY(all!U$4:U$603,A62)</f>
        <v>0</v>
      </c>
      <c r="C63" s="22">
        <v>30</v>
      </c>
      <c r="D63" s="22">
        <f t="array" ref="D63">FREQUENCY(all!W$4:W$603,C63)-FREQUENCY(all!W$4:W$603,C62)</f>
        <v>0</v>
      </c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 ht="13.5" customHeight="1">
      <c r="A64" s="22">
        <v>35</v>
      </c>
      <c r="B64" s="22">
        <f t="array" ref="B64">FREQUENCY(all!U$4:U$603,A64)-FREQUENCY(all!U$4:U$603,A63)</f>
        <v>1</v>
      </c>
      <c r="C64" s="22">
        <v>35</v>
      </c>
      <c r="D64" s="22">
        <f t="array" ref="D64">FREQUENCY(all!W$4:W$603,C64)-FREQUENCY(all!W$4:W$603,C63)</f>
        <v>0</v>
      </c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</row>
    <row r="65" spans="1:38" ht="13.5" customHeight="1">
      <c r="A65" s="22">
        <v>200</v>
      </c>
      <c r="B65" s="22">
        <f t="array" ref="B65">FREQUENCY(all!U$4:U$603,A65)-FREQUENCY(all!U$4:U$603,A64)</f>
        <v>0</v>
      </c>
      <c r="C65" s="22">
        <v>200</v>
      </c>
      <c r="D65" s="22">
        <f t="array" ref="D65">FREQUENCY(all!W$4:W$603,C65)-FREQUENCY(all!W$4:W$603,C64)</f>
        <v>0</v>
      </c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 ht="13.5" customHeight="1">
      <c r="A66" s="22"/>
      <c r="B66" s="22">
        <f>SUM(B50:B65)</f>
        <v>1096</v>
      </c>
      <c r="C66" s="22"/>
      <c r="D66" s="22">
        <f>SUM(D50:D65)</f>
        <v>1096</v>
      </c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</row>
    <row r="67" spans="1:38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</row>
    <row r="69" spans="1:38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</row>
    <row r="70" spans="1:38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</row>
    <row r="71" spans="1:38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1:38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</row>
    <row r="73" spans="1:38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</row>
    <row r="74" spans="1:38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</row>
    <row r="75" spans="1:38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1:38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</row>
    <row r="77" spans="1:38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1:38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</row>
    <row r="79" spans="1:38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38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</row>
    <row r="81" spans="1:38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</row>
    <row r="83" spans="1:38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</row>
    <row r="84" spans="1:38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</row>
    <row r="85" spans="1:38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</row>
    <row r="86" spans="1:38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</row>
    <row r="87" spans="1:38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</row>
    <row r="88" spans="1:38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</row>
    <row r="89" spans="1:38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</row>
    <row r="90" spans="1:38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</row>
    <row r="91" spans="1:38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</row>
    <row r="92" spans="1:38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</row>
    <row r="93" spans="1:38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</row>
    <row r="94" spans="1:38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</row>
    <row r="95" spans="1:38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1:38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</row>
    <row r="97" spans="1:38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</row>
    <row r="98" spans="1:38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</row>
    <row r="99" spans="1:38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</row>
    <row r="100" spans="1:38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</row>
    <row r="101" spans="1:38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</row>
    <row r="102" spans="1:38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</row>
    <row r="103" spans="1:38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</row>
    <row r="104" spans="1:38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</row>
    <row r="105" spans="1:38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</row>
    <row r="106" spans="1:38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</row>
    <row r="107" spans="1:38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</row>
    <row r="108" spans="1:38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</row>
    <row r="109" spans="1:38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</row>
    <row r="110" spans="1:38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</row>
    <row r="111" spans="1:38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1:38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</row>
    <row r="113" spans="1:38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</row>
    <row r="114" spans="1:38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</row>
    <row r="115" spans="1:38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</row>
    <row r="116" spans="1:38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</row>
    <row r="117" spans="1:38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</row>
    <row r="119" spans="1:38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1:38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</row>
    <row r="121" spans="1:38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1:38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</row>
    <row r="123" spans="1:38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</row>
    <row r="124" spans="1:38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</row>
    <row r="125" spans="1:38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</row>
    <row r="126" spans="1:38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</row>
    <row r="127" spans="1:38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</row>
    <row r="128" spans="1:38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</row>
    <row r="129" spans="1:38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</row>
    <row r="130" spans="1:38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</row>
    <row r="131" spans="1:38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38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</row>
    <row r="133" spans="1:38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</row>
    <row r="134" spans="1:38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</row>
    <row r="135" spans="1:38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</row>
    <row r="136" spans="1:38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</row>
    <row r="137" spans="1:38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</row>
    <row r="138" spans="1:38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</row>
    <row r="139" spans="1:38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</row>
    <row r="140" spans="1:38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</row>
    <row r="141" spans="1:38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</row>
    <row r="142" spans="1:38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</row>
    <row r="143" spans="1:38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</row>
    <row r="144" spans="1:38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</row>
    <row r="145" spans="1:38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</row>
    <row r="146" spans="1:38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</row>
    <row r="147" spans="1:38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</row>
    <row r="148" spans="1:38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</row>
    <row r="149" spans="1:38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</row>
    <row r="150" spans="1:38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</row>
    <row r="151" spans="1:38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</row>
    <row r="152" spans="1:38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</row>
    <row r="153" spans="1:38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</row>
    <row r="154" spans="1:38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</row>
    <row r="155" spans="1:38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</row>
    <row r="156" spans="1:38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</row>
    <row r="157" spans="1:38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</row>
    <row r="158" spans="1:38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</row>
    <row r="159" spans="1:38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</row>
    <row r="160" spans="1:38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</row>
    <row r="161" spans="1:38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</row>
    <row r="162" spans="1:38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</row>
    <row r="163" spans="1:38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</row>
    <row r="164" spans="1:38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</row>
    <row r="165" spans="1:38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</row>
    <row r="166" spans="1:38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</row>
    <row r="167" spans="1:38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</row>
    <row r="168" spans="1:38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</row>
    <row r="169" spans="1:38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</row>
    <row r="170" spans="1:38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</row>
    <row r="171" spans="1:38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</row>
    <row r="172" spans="1:38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</row>
    <row r="173" spans="1:38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</row>
    <row r="174" spans="1:38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</row>
    <row r="175" spans="1:38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</row>
    <row r="176" spans="1:38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</row>
    <row r="177" spans="1:38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</row>
    <row r="178" spans="1:38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</row>
    <row r="179" spans="1:38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</row>
    <row r="180" spans="1:38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</row>
    <row r="181" spans="1:38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</row>
    <row r="182" spans="1:38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</row>
    <row r="183" spans="1:38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</row>
    <row r="184" spans="1:38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</row>
    <row r="185" spans="1:38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</row>
    <row r="186" spans="1:38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</row>
    <row r="187" spans="1:38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</row>
    <row r="188" spans="1:38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</row>
    <row r="189" spans="1:38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</row>
    <row r="190" spans="1:38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</row>
    <row r="191" spans="1:38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</row>
    <row r="192" spans="1:38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</row>
    <row r="193" spans="1:38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</row>
    <row r="194" spans="1:38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</row>
    <row r="195" spans="1:38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</row>
    <row r="196" spans="1:38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</row>
    <row r="197" spans="1:38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</row>
    <row r="198" spans="1:38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</row>
    <row r="199" spans="1:38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</row>
    <row r="200" spans="1:38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</row>
    <row r="201" spans="1:38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</row>
    <row r="202" spans="1:38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</row>
    <row r="203" spans="1:38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</row>
    <row r="204" spans="1:38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</row>
    <row r="205" spans="1:38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</row>
    <row r="206" spans="1:38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</row>
    <row r="207" spans="1:38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</row>
    <row r="208" spans="1:38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</row>
    <row r="209" spans="1:38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</row>
    <row r="210" spans="1:38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</row>
    <row r="211" spans="1:38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</row>
    <row r="212" spans="1:38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</row>
    <row r="213" spans="1:38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</row>
    <row r="214" spans="1:38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</row>
    <row r="215" spans="1:38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</row>
    <row r="216" spans="1:38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</row>
    <row r="217" spans="1:38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</row>
    <row r="218" spans="1:38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</row>
    <row r="219" spans="1:38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</row>
    <row r="220" spans="1:38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</row>
    <row r="221" spans="1:38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</row>
    <row r="222" spans="1:38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</row>
    <row r="223" spans="1:38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</row>
    <row r="224" spans="1:38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</row>
    <row r="225" spans="1:38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</row>
    <row r="226" spans="1:38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</row>
    <row r="227" spans="1:38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</row>
    <row r="228" spans="1:38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</row>
    <row r="229" spans="1:38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</row>
    <row r="230" spans="1:38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</row>
    <row r="231" spans="1:38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</row>
    <row r="232" spans="1:38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</row>
    <row r="233" spans="1:38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</row>
    <row r="234" spans="1:38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</row>
    <row r="235" spans="1:38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</row>
    <row r="236" spans="1:38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</row>
    <row r="237" spans="1:38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</row>
    <row r="238" spans="1:38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</row>
    <row r="239" spans="1:38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</row>
    <row r="240" spans="1:38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</row>
    <row r="241" spans="1:38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</row>
    <row r="242" spans="1:38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</row>
    <row r="243" spans="1:38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</row>
    <row r="244" spans="1:38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</row>
    <row r="245" spans="1:38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</row>
    <row r="246" spans="1:38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</row>
    <row r="247" spans="1:38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</row>
    <row r="248" spans="1:38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</row>
    <row r="249" spans="1:38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</row>
    <row r="250" spans="1:38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</row>
    <row r="251" spans="1:38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</row>
    <row r="252" spans="1:38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</row>
    <row r="253" spans="1:38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</row>
    <row r="254" spans="1:38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</row>
    <row r="255" spans="1:38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</row>
    <row r="256" spans="1:38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</row>
    <row r="257" spans="1:38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</row>
    <row r="258" spans="1:38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</row>
    <row r="259" spans="1:38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</row>
    <row r="260" spans="1:38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</row>
    <row r="261" spans="1:38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</row>
    <row r="262" spans="1:38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</row>
    <row r="263" spans="1:38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</row>
    <row r="264" spans="1:38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</row>
    <row r="265" spans="1:38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</row>
    <row r="266" spans="1:38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</row>
    <row r="267" spans="1:38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</row>
    <row r="268" spans="1:38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</row>
    <row r="269" spans="1:38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</row>
    <row r="270" spans="1:38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</row>
    <row r="271" spans="1:38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</row>
    <row r="272" spans="1:38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</row>
    <row r="273" spans="1:38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</row>
    <row r="274" spans="1:38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</row>
    <row r="275" spans="1:38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</row>
    <row r="276" spans="1:38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</row>
    <row r="277" spans="1:38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</row>
    <row r="278" spans="1:38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</row>
    <row r="279" spans="1:38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</row>
    <row r="280" spans="1:38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</row>
    <row r="281" spans="1:38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</row>
    <row r="282" spans="1:38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</row>
    <row r="283" spans="1:38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</row>
    <row r="284" spans="1:38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</row>
    <row r="285" spans="1:38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</row>
    <row r="286" spans="1:38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</row>
    <row r="287" spans="1:38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</row>
    <row r="288" spans="1:38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</row>
    <row r="289" spans="1:38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</row>
    <row r="290" spans="1:38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</row>
    <row r="291" spans="1:38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</row>
    <row r="292" spans="1:38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</row>
    <row r="293" spans="1:38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</row>
    <row r="294" spans="1:38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</row>
    <row r="295" spans="1:38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</row>
    <row r="296" spans="1:38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</row>
    <row r="297" spans="1:38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</row>
    <row r="298" spans="1:38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</row>
    <row r="299" spans="1:38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</row>
    <row r="300" spans="1:38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</row>
    <row r="301" spans="1:38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</row>
    <row r="302" spans="1:38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</row>
    <row r="303" spans="1:38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</row>
    <row r="304" spans="1:38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</row>
    <row r="305" spans="1:38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</row>
    <row r="306" spans="1:38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</row>
    <row r="307" spans="1:38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</row>
    <row r="308" spans="1:38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</row>
    <row r="309" spans="1:38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</row>
    <row r="310" spans="1:38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</row>
    <row r="311" spans="1:38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</row>
    <row r="312" spans="1:38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</row>
    <row r="313" spans="1:38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</row>
    <row r="314" spans="1:38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</row>
    <row r="315" spans="1:38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</row>
    <row r="316" spans="1:38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</row>
    <row r="317" spans="1:38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</row>
    <row r="318" spans="1:38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</row>
    <row r="319" spans="1:38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</row>
    <row r="320" spans="1:38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</row>
    <row r="321" spans="1:38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</row>
    <row r="322" spans="1:38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</row>
    <row r="323" spans="1:38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</row>
    <row r="324" spans="1:38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</row>
    <row r="325" spans="1:38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</row>
    <row r="326" spans="1:38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</row>
    <row r="327" spans="1:38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</row>
    <row r="328" spans="1:38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</row>
    <row r="329" spans="1:38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</row>
    <row r="330" spans="1:38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</row>
    <row r="331" spans="1:38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</row>
    <row r="332" spans="1:38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</row>
    <row r="333" spans="1:38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</row>
    <row r="334" spans="1:38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</row>
    <row r="335" spans="1:38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</row>
    <row r="336" spans="1:38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</row>
    <row r="337" spans="1:38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</row>
    <row r="338" spans="1:38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</row>
    <row r="339" spans="1:38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</row>
    <row r="340" spans="1:38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</row>
    <row r="341" spans="1:38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</row>
    <row r="342" spans="1:38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</row>
    <row r="343" spans="1:38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</row>
    <row r="344" spans="1:38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</row>
    <row r="345" spans="1:38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</row>
    <row r="346" spans="1:38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</row>
    <row r="347" spans="1:38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</row>
    <row r="348" spans="1:38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</row>
    <row r="349" spans="1:38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</row>
    <row r="350" spans="1:38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</row>
    <row r="351" spans="1:38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</row>
    <row r="352" spans="1:38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</row>
    <row r="353" spans="1:38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</row>
    <row r="354" spans="1:38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</row>
    <row r="355" spans="1:38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</row>
    <row r="356" spans="1:38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</row>
    <row r="357" spans="1:38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</row>
    <row r="358" spans="1:38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</row>
    <row r="359" spans="1:38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</row>
    <row r="360" spans="1:38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</row>
    <row r="361" spans="1:38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</row>
    <row r="362" spans="1:38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</row>
    <row r="363" spans="1:38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</row>
    <row r="364" spans="1:38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</row>
    <row r="365" spans="1:38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</row>
    <row r="366" spans="1:38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</row>
    <row r="367" spans="1:38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</row>
    <row r="368" spans="1:38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</row>
    <row r="369" spans="1:38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</row>
    <row r="370" spans="1:38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</row>
    <row r="371" spans="1:38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</row>
    <row r="372" spans="1:38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</row>
    <row r="373" spans="1:38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</row>
    <row r="374" spans="1:38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</row>
    <row r="375" spans="1:38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</row>
    <row r="376" spans="1:38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</row>
    <row r="377" spans="1:38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</row>
    <row r="378" spans="1:38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</row>
    <row r="379" spans="1:38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</row>
    <row r="380" spans="1:38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</row>
    <row r="381" spans="1:38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</row>
    <row r="382" spans="1:38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</row>
    <row r="383" spans="1:38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</row>
    <row r="384" spans="1:38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</row>
    <row r="385" spans="1:38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</row>
    <row r="386" spans="1:38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</row>
    <row r="387" spans="1:38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</row>
    <row r="388" spans="1:38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</row>
    <row r="389" spans="1:38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</row>
    <row r="390" spans="1:38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</row>
    <row r="391" spans="1:38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</row>
    <row r="392" spans="1:38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</row>
    <row r="393" spans="1:38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</row>
    <row r="394" spans="1:38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</row>
    <row r="395" spans="1:38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</row>
    <row r="396" spans="1:38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</row>
    <row r="397" spans="1:38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</row>
    <row r="398" spans="1:38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</row>
    <row r="399" spans="1:38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</row>
    <row r="400" spans="1:38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</row>
    <row r="401" spans="1:38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</row>
    <row r="402" spans="1:38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</row>
    <row r="403" spans="1:38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</row>
    <row r="404" spans="1:38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</row>
    <row r="405" spans="1:38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</row>
    <row r="406" spans="1:38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</row>
    <row r="407" spans="1:38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</row>
    <row r="408" spans="1:38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</row>
    <row r="409" spans="1:38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</row>
    <row r="410" spans="1:38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</row>
    <row r="411" spans="1:38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</row>
    <row r="412" spans="1:38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</row>
    <row r="413" spans="1:38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</row>
    <row r="414" spans="1:38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</row>
    <row r="415" spans="1:38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</row>
    <row r="416" spans="1:38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</row>
    <row r="417" spans="1:38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</row>
    <row r="418" spans="1:38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</row>
    <row r="419" spans="1:38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</row>
    <row r="420" spans="1:38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</row>
    <row r="421" spans="1:38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</row>
    <row r="422" spans="1:38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</row>
    <row r="423" spans="1:38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</row>
    <row r="424" spans="1:38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</row>
    <row r="425" spans="1:38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</row>
    <row r="426" spans="1:38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</row>
    <row r="427" spans="1:38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</row>
    <row r="428" spans="1:38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</row>
    <row r="429" spans="1:38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</row>
    <row r="430" spans="1:38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</row>
    <row r="431" spans="1:38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</row>
    <row r="432" spans="1:38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</row>
    <row r="433" spans="1:38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</row>
    <row r="434" spans="1:38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</row>
    <row r="435" spans="1:38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</row>
    <row r="436" spans="1:38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</row>
    <row r="437" spans="1:38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</row>
    <row r="438" spans="1:38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</row>
    <row r="439" spans="1:38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</row>
    <row r="440" spans="1:38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</row>
    <row r="441" spans="1:38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</row>
    <row r="442" spans="1:38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</row>
    <row r="443" spans="1:38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</row>
    <row r="444" spans="1:38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</row>
    <row r="445" spans="1:38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</row>
    <row r="446" spans="1:38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</row>
    <row r="447" spans="1:38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</row>
    <row r="448" spans="1:38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</row>
    <row r="449" spans="1:38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</row>
    <row r="450" spans="1:38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</row>
    <row r="451" spans="1:38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</row>
    <row r="452" spans="1:38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</row>
    <row r="453" spans="1:38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</row>
    <row r="454" spans="1:38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</row>
    <row r="455" spans="1:38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</row>
    <row r="456" spans="1:38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</row>
    <row r="457" spans="1:38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</row>
    <row r="458" spans="1:38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</row>
    <row r="459" spans="1:38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</row>
    <row r="460" spans="1:38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</row>
    <row r="461" spans="1:38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</row>
    <row r="462" spans="1:38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</row>
    <row r="463" spans="1:38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</row>
    <row r="464" spans="1:38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</row>
    <row r="465" spans="1:38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</row>
    <row r="466" spans="1:38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</row>
    <row r="467" spans="1:38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</row>
    <row r="468" spans="1:38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</row>
    <row r="469" spans="1:38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</row>
    <row r="470" spans="1:38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</row>
    <row r="471" spans="1:38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</row>
    <row r="472" spans="1:38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</row>
    <row r="473" spans="1:38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</row>
    <row r="474" spans="1:38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</row>
    <row r="475" spans="1:38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</row>
    <row r="476" spans="1:38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</row>
    <row r="477" spans="1:38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</row>
    <row r="478" spans="1:38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</row>
    <row r="479" spans="1:38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</row>
    <row r="480" spans="1:38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</row>
    <row r="481" spans="1:38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</row>
    <row r="482" spans="1:38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</row>
    <row r="483" spans="1:38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</row>
    <row r="484" spans="1:38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</row>
    <row r="485" spans="1:38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</row>
    <row r="486" spans="1:38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</row>
    <row r="487" spans="1:38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</row>
    <row r="488" spans="1:38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</row>
    <row r="489" spans="1:38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</row>
    <row r="490" spans="1:38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</row>
    <row r="491" spans="1:38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</row>
    <row r="492" spans="1:38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</row>
    <row r="493" spans="1:38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</row>
    <row r="494" spans="1:38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</row>
    <row r="495" spans="1:38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</row>
    <row r="496" spans="1:38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</row>
    <row r="497" spans="1:38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</row>
    <row r="498" spans="1:38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</row>
    <row r="499" spans="1:38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</row>
    <row r="500" spans="1:38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</row>
    <row r="501" spans="1:38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</row>
    <row r="502" spans="1:38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</row>
    <row r="503" spans="1:38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</row>
    <row r="504" spans="1:38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</row>
    <row r="505" spans="1:38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</row>
    <row r="506" spans="1:38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</row>
    <row r="507" spans="1:38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</row>
    <row r="508" spans="1:38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</row>
    <row r="509" spans="1:38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</row>
    <row r="510" spans="1:38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</row>
    <row r="511" spans="1:38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</row>
    <row r="512" spans="1:38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</row>
    <row r="513" spans="1:38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</row>
    <row r="514" spans="1:38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</row>
    <row r="515" spans="1:38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</row>
    <row r="516" spans="1:38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</row>
    <row r="517" spans="1:38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</row>
    <row r="518" spans="1:38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</row>
    <row r="519" spans="1:38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</row>
    <row r="520" spans="1:38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</row>
    <row r="521" spans="1:38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</row>
    <row r="522" spans="1:38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</row>
    <row r="523" spans="1:38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</row>
    <row r="524" spans="1:38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</row>
    <row r="525" spans="1:38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</row>
    <row r="526" spans="1:38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</row>
    <row r="527" spans="1:38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</row>
    <row r="528" spans="1:38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</row>
    <row r="529" spans="1:38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</row>
    <row r="530" spans="1:38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</row>
    <row r="531" spans="1:38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</row>
    <row r="532" spans="1:38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</row>
    <row r="533" spans="1:38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</row>
    <row r="534" spans="1:38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</row>
    <row r="535" spans="1:38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</row>
    <row r="536" spans="1:38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</row>
    <row r="537" spans="1:38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</row>
    <row r="538" spans="1:38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</row>
    <row r="539" spans="1:38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</row>
    <row r="540" spans="1:38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</row>
    <row r="541" spans="1:38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</row>
    <row r="542" spans="1:38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</row>
    <row r="543" spans="1:38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</row>
    <row r="544" spans="1:38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</row>
    <row r="545" spans="1:38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</row>
    <row r="546" spans="1:38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</row>
    <row r="547" spans="1:38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</row>
    <row r="548" spans="1:38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</row>
    <row r="549" spans="1:38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</row>
    <row r="550" spans="1:38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</row>
    <row r="551" spans="1:38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</row>
    <row r="552" spans="1:38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</row>
    <row r="553" spans="1:38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</row>
    <row r="554" spans="1:38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</row>
    <row r="555" spans="1:38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</row>
    <row r="556" spans="1:38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</row>
    <row r="557" spans="1:38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</row>
    <row r="558" spans="1:38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</row>
    <row r="559" spans="1:38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</row>
    <row r="560" spans="1:38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</row>
    <row r="561" spans="1:38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</row>
    <row r="562" spans="1:38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</row>
    <row r="563" spans="1:38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</row>
    <row r="564" spans="1:38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</row>
    <row r="565" spans="1:38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</row>
    <row r="566" spans="1:38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</row>
    <row r="567" spans="1:38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</row>
    <row r="568" spans="1:38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</row>
    <row r="569" spans="1:38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</row>
    <row r="570" spans="1:38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</row>
    <row r="571" spans="1:38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</row>
    <row r="572" spans="1:38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</row>
    <row r="573" spans="1:38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</row>
    <row r="574" spans="1:38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</row>
    <row r="575" spans="1:38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</row>
    <row r="576" spans="1:38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</row>
    <row r="577" spans="1:38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</row>
    <row r="578" spans="1:38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</row>
    <row r="579" spans="1:38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</row>
    <row r="580" spans="1:38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</row>
    <row r="581" spans="1:38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</row>
    <row r="582" spans="1:38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</row>
    <row r="583" spans="1:38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</row>
    <row r="584" spans="1:38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</row>
    <row r="585" spans="1:38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</row>
    <row r="586" spans="1:38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</row>
    <row r="587" spans="1:38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</row>
    <row r="588" spans="1:38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</row>
    <row r="589" spans="1:38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</row>
    <row r="590" spans="1:38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</row>
    <row r="591" spans="1:38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</row>
    <row r="592" spans="1:38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</row>
    <row r="593" spans="1:38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</row>
    <row r="594" spans="1:38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</row>
    <row r="595" spans="1:38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</row>
    <row r="596" spans="1:38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</row>
    <row r="597" spans="1:38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</row>
    <row r="598" spans="1:38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</row>
    <row r="599" spans="1:38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</row>
    <row r="600" spans="1:38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</row>
    <row r="601" spans="1:38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</row>
    <row r="602" spans="1:38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</row>
    <row r="603" spans="1:38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</row>
    <row r="604" spans="1:38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</row>
    <row r="605" spans="1:38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</row>
    <row r="606" spans="1:38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</row>
    <row r="607" spans="1:38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</row>
    <row r="608" spans="1:38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</row>
    <row r="609" spans="1:38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</row>
    <row r="610" spans="1:38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</row>
    <row r="611" spans="1:38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</row>
    <row r="612" spans="1:38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</row>
    <row r="613" spans="1:38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</row>
    <row r="614" spans="1:38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</row>
    <row r="615" spans="1:38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</row>
    <row r="616" spans="1:38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</row>
    <row r="617" spans="1:38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</row>
    <row r="618" spans="1:38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</row>
    <row r="619" spans="1:38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</row>
    <row r="620" spans="1:38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</row>
    <row r="621" spans="1:38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</row>
    <row r="622" spans="1:38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</row>
    <row r="623" spans="1:38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</row>
    <row r="624" spans="1:38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</row>
    <row r="625" spans="1:38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</row>
    <row r="626" spans="1:38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</row>
    <row r="627" spans="1:38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</row>
    <row r="628" spans="1:38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</row>
    <row r="629" spans="1:38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</row>
    <row r="630" spans="1:38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</row>
    <row r="631" spans="1:38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</row>
    <row r="632" spans="1:38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</row>
    <row r="633" spans="1:38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</row>
    <row r="634" spans="1:38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</row>
    <row r="635" spans="1:38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</row>
    <row r="636" spans="1:38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</row>
    <row r="637" spans="1:38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</row>
    <row r="638" spans="1:38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</row>
    <row r="639" spans="1:38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</row>
    <row r="640" spans="1:38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</row>
    <row r="641" spans="1:38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</row>
    <row r="642" spans="1:38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</row>
    <row r="643" spans="1:38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</row>
    <row r="644" spans="1:38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</row>
    <row r="645" spans="1:38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</row>
    <row r="646" spans="1:38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</row>
    <row r="647" spans="1:38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</row>
    <row r="648" spans="1:38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</row>
    <row r="649" spans="1:38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</row>
    <row r="650" spans="1:38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</row>
    <row r="651" spans="1:38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</row>
    <row r="652" spans="1:38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</row>
    <row r="653" spans="1:38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</row>
    <row r="654" spans="1:38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</row>
    <row r="655" spans="1:38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</row>
    <row r="656" spans="1:38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</row>
    <row r="657" spans="1:38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</row>
    <row r="658" spans="1:38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</row>
    <row r="659" spans="1:38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</row>
    <row r="660" spans="1:38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</row>
    <row r="661" spans="1:38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</row>
    <row r="662" spans="1:38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</row>
    <row r="663" spans="1:38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</row>
    <row r="664" spans="1:38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</row>
    <row r="665" spans="1:38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</row>
    <row r="666" spans="1:38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</row>
    <row r="667" spans="1:38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</row>
    <row r="668" spans="1:38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</row>
    <row r="669" spans="1:38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</row>
    <row r="670" spans="1:38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</row>
    <row r="671" spans="1:38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</row>
    <row r="672" spans="1:38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</row>
    <row r="673" spans="1:38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</row>
    <row r="674" spans="1:38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</row>
    <row r="675" spans="1:38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</row>
    <row r="676" spans="1:38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</row>
    <row r="677" spans="1:38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</row>
    <row r="678" spans="1:38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</row>
    <row r="679" spans="1:38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</row>
    <row r="680" spans="1:38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</row>
    <row r="681" spans="1:38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</row>
    <row r="682" spans="1:38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</row>
    <row r="683" spans="1:38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</row>
    <row r="684" spans="1:38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</row>
    <row r="685" spans="1:38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</row>
    <row r="686" spans="1:38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</row>
    <row r="687" spans="1:38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</row>
    <row r="688" spans="1:38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</row>
    <row r="689" spans="1:38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</row>
    <row r="690" spans="1:38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</row>
    <row r="691" spans="1:38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</row>
    <row r="692" spans="1:38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</row>
    <row r="693" spans="1:38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</row>
    <row r="694" spans="1:38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</row>
    <row r="695" spans="1:38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</row>
    <row r="696" spans="1:38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</row>
    <row r="697" spans="1:38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</row>
    <row r="698" spans="1:38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</row>
    <row r="699" spans="1:38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</row>
    <row r="700" spans="1:38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</row>
    <row r="701" spans="1:38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</row>
    <row r="702" spans="1:38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</row>
    <row r="703" spans="1:38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</row>
    <row r="704" spans="1:38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</row>
    <row r="705" spans="1:38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</row>
    <row r="706" spans="1:38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</row>
    <row r="707" spans="1:38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</row>
    <row r="708" spans="1:38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</row>
    <row r="709" spans="1:38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</row>
    <row r="710" spans="1:38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</row>
    <row r="711" spans="1:38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</row>
    <row r="712" spans="1:38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</row>
    <row r="713" spans="1:38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</row>
    <row r="714" spans="1:38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</row>
    <row r="715" spans="1:38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</row>
    <row r="716" spans="1:38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</row>
    <row r="717" spans="1:38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</row>
    <row r="718" spans="1:38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</row>
    <row r="719" spans="1:38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</row>
    <row r="720" spans="1:38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</row>
    <row r="721" spans="1:38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</row>
    <row r="722" spans="1:38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</row>
    <row r="723" spans="1:38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</row>
    <row r="724" spans="1:38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</row>
    <row r="725" spans="1:38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</row>
    <row r="726" spans="1:38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</row>
    <row r="727" spans="1:38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</row>
    <row r="728" spans="1:38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</row>
    <row r="729" spans="1:38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</row>
    <row r="730" spans="1:38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</row>
    <row r="731" spans="1:38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</row>
    <row r="732" spans="1:38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</row>
    <row r="733" spans="1:38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</row>
    <row r="734" spans="1:38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</row>
    <row r="735" spans="1:38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</row>
    <row r="736" spans="1:38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</row>
    <row r="737" spans="1:38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</row>
    <row r="738" spans="1:38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</row>
    <row r="739" spans="1:38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</row>
    <row r="740" spans="1:38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</row>
    <row r="741" spans="1:38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</row>
    <row r="742" spans="1:38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</row>
    <row r="743" spans="1:38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</row>
    <row r="744" spans="1:38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</row>
    <row r="745" spans="1:38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</row>
    <row r="746" spans="1:38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</row>
    <row r="747" spans="1:38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</row>
    <row r="748" spans="1:38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</row>
    <row r="749" spans="1:38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</row>
    <row r="750" spans="1:38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</row>
    <row r="751" spans="1:38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</row>
    <row r="752" spans="1:38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</row>
    <row r="753" spans="1:38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</row>
    <row r="754" spans="1:38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</row>
    <row r="755" spans="1:38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</row>
    <row r="756" spans="1:38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</row>
    <row r="757" spans="1:38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</row>
    <row r="758" spans="1:38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</row>
    <row r="759" spans="1:38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</row>
    <row r="760" spans="1:38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</row>
    <row r="761" spans="1:38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</row>
    <row r="762" spans="1:38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</row>
    <row r="763" spans="1:38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</row>
    <row r="764" spans="1:38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</row>
    <row r="765" spans="1:38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</row>
    <row r="766" spans="1:38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</row>
    <row r="767" spans="1:38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</row>
    <row r="768" spans="1:38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</row>
    <row r="769" spans="1:38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</row>
    <row r="770" spans="1:38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</row>
    <row r="771" spans="1:38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</row>
    <row r="772" spans="1:38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</row>
    <row r="773" spans="1:38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</row>
    <row r="774" spans="1:38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</row>
    <row r="775" spans="1:38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</row>
    <row r="776" spans="1:38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</row>
    <row r="777" spans="1:38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</row>
    <row r="778" spans="1:38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</row>
    <row r="779" spans="1:38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</row>
    <row r="780" spans="1:38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</row>
    <row r="781" spans="1:38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</row>
    <row r="782" spans="1:38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</row>
    <row r="783" spans="1:38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</row>
    <row r="784" spans="1:38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</row>
    <row r="785" spans="1:38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</row>
    <row r="786" spans="1:38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</row>
    <row r="787" spans="1:38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</row>
    <row r="788" spans="1:38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</row>
    <row r="789" spans="1:38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</row>
    <row r="790" spans="1:38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</row>
    <row r="791" spans="1:38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</row>
    <row r="792" spans="1:38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</row>
    <row r="793" spans="1:38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</row>
    <row r="794" spans="1:38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</row>
    <row r="795" spans="1:38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</row>
    <row r="796" spans="1:38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</row>
    <row r="797" spans="1:38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</row>
    <row r="798" spans="1:38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</row>
    <row r="799" spans="1:38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</row>
    <row r="800" spans="1:38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</row>
    <row r="801" spans="1:38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</row>
    <row r="802" spans="1:38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</row>
    <row r="803" spans="1:38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</row>
    <row r="804" spans="1:38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</row>
    <row r="805" spans="1:38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</row>
    <row r="806" spans="1:38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</row>
    <row r="807" spans="1:38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</row>
    <row r="808" spans="1:38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</row>
    <row r="809" spans="1:38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</row>
    <row r="810" spans="1:38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</row>
    <row r="811" spans="1:38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</row>
    <row r="812" spans="1:38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</row>
    <row r="813" spans="1:38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</row>
    <row r="814" spans="1:38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</row>
    <row r="815" spans="1:38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</row>
    <row r="816" spans="1:38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</row>
    <row r="817" spans="1:38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</row>
    <row r="818" spans="1:38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</row>
    <row r="819" spans="1:38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</row>
    <row r="820" spans="1:38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</row>
    <row r="821" spans="1:38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</row>
    <row r="822" spans="1:38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</row>
    <row r="823" spans="1:38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</row>
    <row r="824" spans="1:38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</row>
    <row r="825" spans="1:38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</row>
    <row r="826" spans="1:38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</row>
    <row r="827" spans="1:38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</row>
    <row r="828" spans="1:38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</row>
    <row r="829" spans="1:38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</row>
    <row r="830" spans="1:38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</row>
    <row r="831" spans="1:38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</row>
    <row r="832" spans="1:38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</row>
    <row r="833" spans="1:38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</row>
    <row r="834" spans="1:38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</row>
    <row r="835" spans="1:38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</row>
    <row r="836" spans="1:38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</row>
    <row r="837" spans="1:38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</row>
    <row r="838" spans="1:38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</row>
    <row r="839" spans="1:38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</row>
    <row r="840" spans="1:38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</row>
    <row r="841" spans="1:38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</row>
    <row r="842" spans="1:38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</row>
    <row r="843" spans="1:38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</row>
    <row r="844" spans="1:38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</row>
    <row r="845" spans="1:38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</row>
    <row r="846" spans="1:38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</row>
    <row r="847" spans="1:38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</row>
    <row r="848" spans="1:38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</row>
    <row r="849" spans="1:38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</row>
    <row r="850" spans="1:38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</row>
    <row r="851" spans="1:38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</row>
    <row r="852" spans="1:38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</row>
    <row r="853" spans="1:38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</row>
    <row r="854" spans="1:38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</row>
    <row r="855" spans="1:38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</row>
    <row r="856" spans="1:38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</row>
    <row r="857" spans="1:38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</row>
    <row r="858" spans="1:38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</row>
    <row r="859" spans="1:38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</row>
    <row r="860" spans="1:38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</row>
    <row r="861" spans="1:38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</row>
    <row r="862" spans="1:38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</row>
    <row r="863" spans="1:38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</row>
    <row r="864" spans="1:38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</row>
    <row r="865" spans="1:38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</row>
    <row r="866" spans="1:38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</row>
    <row r="867" spans="1:38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</row>
    <row r="868" spans="1:38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</row>
    <row r="869" spans="1:38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</row>
    <row r="870" spans="1:38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</row>
    <row r="871" spans="1:38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</row>
    <row r="872" spans="1:38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</row>
    <row r="873" spans="1:38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</row>
    <row r="874" spans="1:38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</row>
    <row r="875" spans="1:38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</row>
    <row r="876" spans="1:38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</row>
    <row r="877" spans="1:38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</row>
    <row r="878" spans="1:38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</row>
    <row r="879" spans="1:38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</row>
    <row r="880" spans="1:38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</row>
    <row r="881" spans="1:38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</row>
    <row r="882" spans="1:38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</row>
    <row r="883" spans="1:38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</row>
    <row r="884" spans="1:38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</row>
    <row r="885" spans="1:38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</row>
    <row r="886" spans="1:38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</row>
    <row r="887" spans="1:38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</row>
    <row r="888" spans="1:38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</row>
    <row r="889" spans="1:38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</row>
    <row r="890" spans="1:38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</row>
    <row r="891" spans="1:38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</row>
    <row r="892" spans="1:38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</row>
    <row r="893" spans="1:38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</row>
    <row r="894" spans="1:38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</row>
    <row r="895" spans="1:38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</row>
    <row r="896" spans="1:38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</row>
    <row r="897" spans="1:38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</row>
    <row r="898" spans="1:38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</row>
    <row r="899" spans="1:38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</row>
    <row r="900" spans="1:38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</row>
    <row r="901" spans="1:38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</row>
    <row r="902" spans="1:38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</row>
    <row r="903" spans="1:38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</row>
    <row r="904" spans="1:38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</row>
    <row r="905" spans="1:38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</row>
    <row r="906" spans="1:38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</row>
    <row r="907" spans="1:38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</row>
    <row r="908" spans="1:38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</row>
    <row r="909" spans="1:38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</row>
    <row r="910" spans="1:38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</row>
    <row r="911" spans="1:38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</row>
    <row r="912" spans="1:38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</row>
    <row r="913" spans="1:38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</row>
    <row r="914" spans="1:38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</row>
    <row r="915" spans="1:38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</row>
    <row r="916" spans="1:38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</row>
    <row r="917" spans="1:38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</row>
    <row r="918" spans="1:38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</row>
    <row r="919" spans="1:38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</row>
    <row r="920" spans="1:38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</row>
    <row r="921" spans="1:38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</row>
    <row r="922" spans="1:38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</row>
    <row r="923" spans="1:38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</row>
    <row r="924" spans="1:38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</row>
    <row r="925" spans="1:38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</row>
    <row r="926" spans="1:38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</row>
    <row r="927" spans="1:38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</row>
    <row r="928" spans="1:38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</row>
    <row r="929" spans="1:38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</row>
    <row r="930" spans="1:38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</row>
    <row r="931" spans="1:38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</row>
    <row r="932" spans="1:38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</row>
    <row r="933" spans="1:38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</row>
    <row r="934" spans="1:38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</row>
    <row r="935" spans="1:38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</row>
    <row r="936" spans="1:38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</row>
    <row r="937" spans="1:38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</row>
    <row r="938" spans="1:38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</row>
    <row r="939" spans="1:38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</row>
    <row r="940" spans="1:38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</row>
    <row r="941" spans="1:38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</row>
    <row r="942" spans="1:38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</row>
    <row r="943" spans="1:38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</row>
    <row r="944" spans="1:38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</row>
    <row r="945" spans="1:38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</row>
    <row r="946" spans="1:38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</row>
    <row r="947" spans="1:38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</row>
    <row r="948" spans="1:38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</row>
    <row r="949" spans="1:38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</row>
    <row r="950" spans="1:38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</row>
    <row r="951" spans="1:38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</row>
    <row r="952" spans="1:38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</row>
    <row r="953" spans="1:38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</row>
    <row r="954" spans="1:38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</row>
    <row r="955" spans="1:38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</row>
    <row r="956" spans="1:38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</row>
    <row r="957" spans="1:38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</row>
    <row r="958" spans="1:38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</row>
    <row r="959" spans="1:38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</row>
    <row r="960" spans="1:38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</row>
    <row r="961" spans="1:38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</row>
    <row r="962" spans="1:38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</row>
    <row r="963" spans="1:38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</row>
    <row r="964" spans="1:38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</row>
    <row r="965" spans="1:38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</row>
    <row r="966" spans="1:38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</row>
    <row r="967" spans="1:38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</row>
    <row r="968" spans="1:38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</row>
    <row r="969" spans="1:38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</row>
    <row r="970" spans="1:38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</row>
    <row r="971" spans="1:38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</row>
    <row r="972" spans="1:38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</row>
    <row r="973" spans="1:38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</row>
    <row r="974" spans="1:38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</row>
    <row r="975" spans="1:38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</row>
    <row r="976" spans="1:38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</row>
    <row r="977" spans="1:38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</row>
    <row r="978" spans="1:38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</row>
    <row r="979" spans="1:38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</row>
    <row r="980" spans="1:38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</row>
    <row r="981" spans="1:38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</row>
    <row r="982" spans="1:38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</row>
    <row r="983" spans="1:38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</row>
    <row r="984" spans="1:38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</row>
    <row r="985" spans="1:38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</row>
    <row r="986" spans="1:38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</row>
    <row r="987" spans="1:38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</row>
    <row r="988" spans="1:38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</row>
    <row r="989" spans="1:38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</row>
    <row r="990" spans="1:38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</row>
    <row r="991" spans="1:38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</row>
    <row r="992" spans="1:38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</row>
    <row r="993" spans="1:38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</row>
    <row r="994" spans="1:38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</row>
    <row r="995" spans="1:38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</row>
    <row r="996" spans="1:38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</row>
    <row r="997" spans="1:38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</row>
    <row r="998" spans="1:38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</row>
    <row r="999" spans="1:38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</row>
    <row r="1000" spans="1:38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</row>
  </sheetData>
  <phoneticPr fontId="18"/>
  <pageMargins left="0.7" right="0.7" top="0.75" bottom="0.75" header="0" footer="0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1000"/>
  <sheetViews>
    <sheetView workbookViewId="0"/>
  </sheetViews>
  <sheetFormatPr defaultColWidth="12.625" defaultRowHeight="15" customHeight="1"/>
  <cols>
    <col min="1" max="1" width="3.125" customWidth="1"/>
    <col min="2" max="2" width="11" customWidth="1"/>
    <col min="3" max="3" width="7.875" customWidth="1"/>
    <col min="4" max="14" width="7.375" customWidth="1"/>
    <col min="15" max="15" width="9.125" customWidth="1"/>
    <col min="16" max="16" width="7.75" customWidth="1"/>
    <col min="17" max="17" width="8.75" customWidth="1"/>
    <col min="18" max="18" width="9" customWidth="1"/>
    <col min="19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59" t="s">
        <v>214</v>
      </c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94"/>
      <c r="B2" s="22"/>
      <c r="C2" s="195" t="s">
        <v>247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162" t="s">
        <v>215</v>
      </c>
      <c r="S2" s="22"/>
      <c r="T2" s="22"/>
      <c r="U2" s="22"/>
      <c r="V2" s="22"/>
      <c r="W2" s="22"/>
      <c r="X2" s="22"/>
      <c r="Y2" s="22"/>
      <c r="Z2" s="22"/>
    </row>
    <row r="3" spans="1:26" ht="19.5" customHeight="1">
      <c r="A3" s="230"/>
      <c r="B3" s="231" t="s">
        <v>1</v>
      </c>
      <c r="C3" s="232" t="s">
        <v>248</v>
      </c>
      <c r="D3" s="233" t="s">
        <v>249</v>
      </c>
      <c r="E3" s="233" t="s">
        <v>250</v>
      </c>
      <c r="F3" s="233" t="s">
        <v>251</v>
      </c>
      <c r="G3" s="233" t="s">
        <v>252</v>
      </c>
      <c r="H3" s="233" t="s">
        <v>253</v>
      </c>
      <c r="I3" s="233" t="s">
        <v>254</v>
      </c>
      <c r="J3" s="233" t="s">
        <v>255</v>
      </c>
      <c r="K3" s="233" t="s">
        <v>256</v>
      </c>
      <c r="L3" s="233" t="s">
        <v>257</v>
      </c>
      <c r="M3" s="233" t="s">
        <v>258</v>
      </c>
      <c r="N3" s="234" t="s">
        <v>259</v>
      </c>
      <c r="O3" s="232" t="s">
        <v>260</v>
      </c>
      <c r="P3" s="233" t="s">
        <v>77</v>
      </c>
      <c r="Q3" s="235" t="s">
        <v>109</v>
      </c>
      <c r="R3" s="177" t="s">
        <v>209</v>
      </c>
      <c r="S3" s="22"/>
      <c r="T3" s="22"/>
      <c r="U3" s="22"/>
      <c r="V3" s="22"/>
      <c r="W3" s="22"/>
      <c r="X3" s="22"/>
      <c r="Y3" s="22"/>
      <c r="Z3" s="22"/>
    </row>
    <row r="4" spans="1:26" ht="19.5" customHeight="1">
      <c r="A4" s="236"/>
      <c r="B4" s="237"/>
      <c r="C4" s="238" t="s">
        <v>261</v>
      </c>
      <c r="D4" s="239"/>
      <c r="E4" s="240" t="s">
        <v>262</v>
      </c>
      <c r="F4" s="241"/>
      <c r="G4" s="242"/>
      <c r="H4" s="242"/>
      <c r="I4" s="242"/>
      <c r="J4" s="242" t="s">
        <v>263</v>
      </c>
      <c r="K4" s="242"/>
      <c r="L4" s="242"/>
      <c r="M4" s="242"/>
      <c r="N4" s="242"/>
      <c r="O4" s="243" t="s">
        <v>263</v>
      </c>
      <c r="P4" s="239" t="s">
        <v>264</v>
      </c>
      <c r="Q4" s="244" t="s">
        <v>264</v>
      </c>
      <c r="R4" s="178" t="s">
        <v>265</v>
      </c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f>mm!O5</f>
        <v>1037.96803529423</v>
      </c>
      <c r="D5" s="216">
        <f>pH!Q5</f>
        <v>4.7098716803785585</v>
      </c>
      <c r="E5" s="216">
        <f>EC!Q5</f>
        <v>2.4338043436260874</v>
      </c>
      <c r="F5" s="92">
        <f>'SO4'!Q5</f>
        <v>17.659328836144734</v>
      </c>
      <c r="G5" s="92">
        <f>'NO3'!Q5</f>
        <v>10.633222336664907</v>
      </c>
      <c r="H5" s="92">
        <f>Cl!Q5</f>
        <v>90.410241250049452</v>
      </c>
      <c r="I5" s="92">
        <f>'NH4'!Q5</f>
        <v>19.7863497304783</v>
      </c>
      <c r="J5" s="92">
        <f>Na!Q5</f>
        <v>73.195741138994734</v>
      </c>
      <c r="K5" s="92">
        <f>K!Q5</f>
        <v>2.7297944365758706</v>
      </c>
      <c r="L5" s="92">
        <f>Ca!Q5</f>
        <v>6.2209369215644381</v>
      </c>
      <c r="M5" s="92">
        <f>Mg!Q5</f>
        <v>8.4865708102214246</v>
      </c>
      <c r="N5" s="175">
        <f>H!Q5</f>
        <v>19.504207993147364</v>
      </c>
      <c r="O5" s="133">
        <f>'A+C'!Q5</f>
        <v>314.62682143133463</v>
      </c>
      <c r="P5" s="134">
        <f>'R1'!Q5</f>
        <v>3.6251999087918789</v>
      </c>
      <c r="Q5" s="182">
        <f>'R2'!Q5</f>
        <v>-0.72331461087882953</v>
      </c>
      <c r="R5" s="22"/>
      <c r="S5" s="22"/>
      <c r="T5" s="22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f>mm!O6</f>
        <v>1185.1747064648464</v>
      </c>
      <c r="D6" s="216">
        <f>pH!Q6</f>
        <v>5.1078565989680076</v>
      </c>
      <c r="E6" s="216">
        <f>EC!Q6</f>
        <v>1.5534459775602769</v>
      </c>
      <c r="F6" s="92">
        <f>'SO4'!Q6</f>
        <v>12.150899570763606</v>
      </c>
      <c r="G6" s="92">
        <f>'NO3'!Q6</f>
        <v>11.137897483970594</v>
      </c>
      <c r="H6" s="92">
        <f>Cl!Q6</f>
        <v>64.045720404283529</v>
      </c>
      <c r="I6" s="92">
        <f>'NH4'!Q6</f>
        <v>20.864458545805988</v>
      </c>
      <c r="J6" s="92">
        <f>Na!Q6</f>
        <v>60.005652710774704</v>
      </c>
      <c r="K6" s="92">
        <f>K!Q6</f>
        <v>7.2405702945718957</v>
      </c>
      <c r="L6" s="92">
        <f>Ca!Q6</f>
        <v>3.5369722572488169</v>
      </c>
      <c r="M6" s="92">
        <f>Mg!Q6</f>
        <v>6.9716850247857964</v>
      </c>
      <c r="N6" s="176">
        <f>H!Q6</f>
        <v>7.8008764754435838</v>
      </c>
      <c r="O6" s="91">
        <f>'A+C'!Q6</f>
        <v>256.26958695998161</v>
      </c>
      <c r="P6" s="92">
        <f>'R1'!Q6</f>
        <v>10.900149304246833</v>
      </c>
      <c r="Q6" s="176">
        <f>'R2'!Q6</f>
        <v>2.3775458753716969</v>
      </c>
      <c r="R6" s="22"/>
      <c r="S6" s="22"/>
      <c r="T6" s="22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f>mm!O7</f>
        <v>1005.8917197452229</v>
      </c>
      <c r="D7" s="216">
        <f>pH!Q7</f>
        <v>4.8907987293195063</v>
      </c>
      <c r="E7" s="216">
        <f>EC!Q7</f>
        <v>2.0474184581288588</v>
      </c>
      <c r="F7" s="92">
        <f>'SO4'!Q7</f>
        <v>18.193716690412117</v>
      </c>
      <c r="G7" s="92">
        <f>'NO3'!Q7</f>
        <v>11.58960204670449</v>
      </c>
      <c r="H7" s="92">
        <f>Cl!Q7</f>
        <v>68.280818343855984</v>
      </c>
      <c r="I7" s="92">
        <f>'NH4'!Q7</f>
        <v>18.463898123230084</v>
      </c>
      <c r="J7" s="92">
        <f>Na!Q7</f>
        <v>54.86913848758698</v>
      </c>
      <c r="K7" s="92">
        <f>K!Q7</f>
        <v>1.8583637624612996</v>
      </c>
      <c r="L7" s="92">
        <f>Ca!Q7</f>
        <v>8.2995013455754325</v>
      </c>
      <c r="M7" s="92">
        <f>Mg!Q7</f>
        <v>7.3800789690892232</v>
      </c>
      <c r="N7" s="176">
        <f>H!Q7</f>
        <v>12.858824549280293</v>
      </c>
      <c r="O7" s="91">
        <f>'A+C'!Q7</f>
        <v>319.6075688355657</v>
      </c>
      <c r="P7" s="92">
        <f>'R1'!Q7</f>
        <v>1.9029636017549019</v>
      </c>
      <c r="Q7" s="176">
        <f>'R2'!Q7</f>
        <v>-2.7001556504665651</v>
      </c>
      <c r="R7" s="22"/>
      <c r="S7" s="22"/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91">
        <f>mm!O8</f>
        <v>964.87129128880576</v>
      </c>
      <c r="D8" s="216">
        <f>pH!Q8</f>
        <v>4.7794191276221438</v>
      </c>
      <c r="E8" s="216">
        <f>EC!Q8</f>
        <v>1.2850516753924981</v>
      </c>
      <c r="F8" s="92">
        <f>'SO4'!Q8</f>
        <v>15.527711948331403</v>
      </c>
      <c r="G8" s="92">
        <f>'NO3'!Q8</f>
        <v>12.010869727424076</v>
      </c>
      <c r="H8" s="92">
        <f>Cl!Q8</f>
        <v>17.859290091855645</v>
      </c>
      <c r="I8" s="92">
        <f>'NH4'!Q8</f>
        <v>19.12491554248086</v>
      </c>
      <c r="J8" s="92">
        <f>Na!Q8</f>
        <v>14.589575492912493</v>
      </c>
      <c r="K8" s="92">
        <f>K!Q8</f>
        <v>2.8450904600588185</v>
      </c>
      <c r="L8" s="92">
        <f>Ca!Q8</f>
        <v>5.163637949014964</v>
      </c>
      <c r="M8" s="92">
        <f>Mg!Q8</f>
        <v>2.4657356417737031</v>
      </c>
      <c r="N8" s="176">
        <f>H!Q8</f>
        <v>16.618081034353736</v>
      </c>
      <c r="O8" s="91">
        <f>'A+C'!Q8</f>
        <v>189.01380917580175</v>
      </c>
      <c r="P8" s="92">
        <f>'R1'!Q8</f>
        <v>6.0714520889593553</v>
      </c>
      <c r="Q8" s="176">
        <f>'R2'!Q8</f>
        <v>2.432912740842462</v>
      </c>
      <c r="R8" s="22"/>
      <c r="S8" s="22"/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104">
        <f>mm!O9</f>
        <v>469.01273885350315</v>
      </c>
      <c r="D9" s="245">
        <f>pH!Q9</f>
        <v>4.5133187509770014</v>
      </c>
      <c r="E9" s="245">
        <f>EC!Q9</f>
        <v>4.1964731445644059</v>
      </c>
      <c r="F9" s="101">
        <f>'SO4'!Q9</f>
        <v>34.097419705303182</v>
      </c>
      <c r="G9" s="101">
        <f>'NO3'!Q9</f>
        <v>24.344530454267673</v>
      </c>
      <c r="H9" s="101">
        <f>Cl!Q9</f>
        <v>158.59689685611463</v>
      </c>
      <c r="I9" s="101">
        <f>'NH4'!Q9</f>
        <v>36.540619270727241</v>
      </c>
      <c r="J9" s="101">
        <f>Na!Q9</f>
        <v>144.11019216405245</v>
      </c>
      <c r="K9" s="101">
        <f>K!Q9</f>
        <v>5.4847423100427797</v>
      </c>
      <c r="L9" s="101">
        <f>Ca!Q9</f>
        <v>7.1295511645277383</v>
      </c>
      <c r="M9" s="101">
        <f>Mg!Q9</f>
        <v>15.244170571059959</v>
      </c>
      <c r="N9" s="179">
        <f>H!Q9</f>
        <v>30.667703022875727</v>
      </c>
      <c r="O9" s="104">
        <f>'A+C'!Q9</f>
        <v>525.23174120381395</v>
      </c>
      <c r="P9" s="101">
        <f>'R1'!Q9</f>
        <v>2.0324571144648975</v>
      </c>
      <c r="Q9" s="179">
        <f>'R2'!Q9</f>
        <v>3.9006351621586166E-2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246">
        <f>mm!O10</f>
        <v>46.44</v>
      </c>
      <c r="D10" s="245">
        <f>pH!Q10</f>
        <v>4.8200000000000012</v>
      </c>
      <c r="E10" s="247">
        <f>EC!Q10</f>
        <v>3.26</v>
      </c>
      <c r="F10" s="101">
        <f>'SO4'!Q10</f>
        <v>58.3</v>
      </c>
      <c r="G10" s="248">
        <f>'NO3'!Q10</f>
        <v>52.3</v>
      </c>
      <c r="H10" s="101">
        <f>Cl!Q10</f>
        <v>98.3</v>
      </c>
      <c r="I10" s="248">
        <f>'NH4'!Q10</f>
        <v>77.400000000000006</v>
      </c>
      <c r="J10" s="101">
        <f>Na!Q10</f>
        <v>74.7</v>
      </c>
      <c r="K10" s="101">
        <f>K!Q10</f>
        <v>6.6</v>
      </c>
      <c r="L10" s="101">
        <f>Ca!Q10</f>
        <v>44.5</v>
      </c>
      <c r="M10" s="248">
        <f>Mg!Q10</f>
        <v>13.5</v>
      </c>
      <c r="N10" s="179">
        <f>H!Q10</f>
        <v>15.135612484362072</v>
      </c>
      <c r="O10" s="104">
        <f>'A+C'!Q10</f>
        <v>557.03561248436199</v>
      </c>
      <c r="P10" s="101">
        <f>'R1'!Q10</f>
        <v>4.0635844418291178</v>
      </c>
      <c r="Q10" s="179">
        <f>'R2'!Q10</f>
        <v>13.226831061374753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f>mm!O11</f>
        <v>1107.5</v>
      </c>
      <c r="D11" s="216">
        <f>pH!Q11</f>
        <v>4.5235278476751741</v>
      </c>
      <c r="E11" s="216">
        <f>EC!Q11</f>
        <v>2.9091828442437921</v>
      </c>
      <c r="F11" s="92">
        <f>'SO4'!Q11</f>
        <v>24.646546275395036</v>
      </c>
      <c r="G11" s="92">
        <f>'NO3'!Q11</f>
        <v>16.145553047404061</v>
      </c>
      <c r="H11" s="92">
        <f>Cl!Q11</f>
        <v>93.207584650112864</v>
      </c>
      <c r="I11" s="92">
        <f>'NH4'!Q11</f>
        <v>11.664198645598193</v>
      </c>
      <c r="J11" s="92">
        <f>Na!Q11</f>
        <v>77.645778781038359</v>
      </c>
      <c r="K11" s="92">
        <f>K!Q11</f>
        <v>2.1226636568848756</v>
      </c>
      <c r="L11" s="92">
        <f>Ca!Q11</f>
        <v>5.5405869074492093</v>
      </c>
      <c r="M11" s="92">
        <f>Mg!Q11</f>
        <v>8.9163882618510151</v>
      </c>
      <c r="N11" s="176">
        <f>H!Q11</f>
        <v>29.955195086409709</v>
      </c>
      <c r="O11" s="91">
        <f>'A+C'!Q11</f>
        <v>368.7606750047072</v>
      </c>
      <c r="P11" s="92">
        <f>'R1'!Q11</f>
        <v>-3.2104364391927831</v>
      </c>
      <c r="Q11" s="176">
        <f>'R2'!Q11</f>
        <v>-0.59144202728995809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141">
        <f>mm!O13</f>
        <v>1729.1315286624204</v>
      </c>
      <c r="D12" s="219">
        <f>pH!Q13</f>
        <v>4.569328437217667</v>
      </c>
      <c r="E12" s="219">
        <f>EC!Q13</f>
        <v>4.4581300566371738</v>
      </c>
      <c r="F12" s="142">
        <f>'SO4'!Q13</f>
        <v>29.33103522464938</v>
      </c>
      <c r="G12" s="142">
        <f>'NO3'!Q13</f>
        <v>18.593298667230162</v>
      </c>
      <c r="H12" s="142">
        <f>Cl!Q13</f>
        <v>201.52135293993729</v>
      </c>
      <c r="I12" s="142">
        <f>'NH4'!Q13</f>
        <v>19.802573212053144</v>
      </c>
      <c r="J12" s="142">
        <f>Na!Q13</f>
        <v>176.66498137323518</v>
      </c>
      <c r="K12" s="142">
        <f>K!Q13</f>
        <v>4.8249576786651751</v>
      </c>
      <c r="L12" s="142">
        <f>Ca!Q13</f>
        <v>9.9278959971756091</v>
      </c>
      <c r="M12" s="142">
        <f>Mg!Q13</f>
        <v>20.033835435874959</v>
      </c>
      <c r="N12" s="176">
        <f>H!Q13</f>
        <v>26.957000257304855</v>
      </c>
      <c r="O12" s="141">
        <f>'A+C'!Q13</f>
        <v>509.50550436786619</v>
      </c>
      <c r="P12" s="142">
        <f>'R1'!Q13</f>
        <v>1.5906049966290716</v>
      </c>
      <c r="Q12" s="183">
        <f>'R2'!Q13</f>
        <v>-1.4290064662903921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f>mm!O14</f>
        <v>1418.0538216560512</v>
      </c>
      <c r="D13" s="222">
        <f>pH!Q14</f>
        <v>4.424538940271769</v>
      </c>
      <c r="E13" s="222">
        <f>EC!Q14</f>
        <v>2.5303718786557958</v>
      </c>
      <c r="F13" s="123">
        <f>'SO4'!Q14</f>
        <v>23.943647756111115</v>
      </c>
      <c r="G13" s="123">
        <f>'NO3'!Q14</f>
        <v>28.189701757222906</v>
      </c>
      <c r="H13" s="123">
        <f>Cl!Q14</f>
        <v>25.512220915860414</v>
      </c>
      <c r="I13" s="123">
        <f>'NH4'!Q14</f>
        <v>29.880115219590735</v>
      </c>
      <c r="J13" s="123">
        <f>Na!Q14</f>
        <v>22.537628316936114</v>
      </c>
      <c r="K13" s="123">
        <f>K!Q14</f>
        <v>2.0491922845956947</v>
      </c>
      <c r="L13" s="123">
        <f>Ca!Q14</f>
        <v>7.5673963355415541</v>
      </c>
      <c r="M13" s="123">
        <f>Mg!Q14</f>
        <v>3.1345551863138783</v>
      </c>
      <c r="N13" s="181">
        <f>H!Q14</f>
        <v>37.623661614278674</v>
      </c>
      <c r="O13" s="122">
        <f>'A+C'!Q14</f>
        <v>275.96412012108527</v>
      </c>
      <c r="P13" s="123">
        <f>'R1'!Q14</f>
        <v>4.3488386004669417</v>
      </c>
      <c r="Q13" s="181">
        <f>'R2'!Q14</f>
        <v>0.57222555889063587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f>mm!O14</f>
        <v>1418.0538216560512</v>
      </c>
      <c r="D14" s="225">
        <f>pH!Q14</f>
        <v>4.424538940271769</v>
      </c>
      <c r="E14" s="225">
        <f>EC!Q14</f>
        <v>2.5303718786557958</v>
      </c>
      <c r="F14" s="134">
        <f>'SO4'!Q14</f>
        <v>23.943647756111115</v>
      </c>
      <c r="G14" s="134">
        <f>'NO3'!Q14</f>
        <v>28.189701757222906</v>
      </c>
      <c r="H14" s="134">
        <f>Cl!Q14</f>
        <v>25.512220915860414</v>
      </c>
      <c r="I14" s="134">
        <f>'NH4'!Q14</f>
        <v>29.880115219590735</v>
      </c>
      <c r="J14" s="134">
        <f>Na!Q14</f>
        <v>22.537628316936114</v>
      </c>
      <c r="K14" s="134">
        <f>K!Q14</f>
        <v>2.0491922845956947</v>
      </c>
      <c r="L14" s="134">
        <f>Ca!Q14</f>
        <v>7.5673963355415541</v>
      </c>
      <c r="M14" s="134">
        <f>Mg!Q14</f>
        <v>3.1345551863138783</v>
      </c>
      <c r="N14" s="182">
        <f>H!Q14</f>
        <v>37.623661614278674</v>
      </c>
      <c r="O14" s="133">
        <f>'A+C'!Q14</f>
        <v>275.96412012108527</v>
      </c>
      <c r="P14" s="134">
        <f>'R1'!Q14</f>
        <v>4.3488386004669417</v>
      </c>
      <c r="Q14" s="182">
        <f>'R2'!Q14</f>
        <v>0.57222555889063587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f>mm!O15</f>
        <v>1226.1146496815286</v>
      </c>
      <c r="D15" s="216">
        <f>pH!Q15</f>
        <v>4.5525826402699474</v>
      </c>
      <c r="E15" s="216">
        <f>EC!Q15</f>
        <v>2.4378467532467534</v>
      </c>
      <c r="F15" s="92">
        <f>'SO4'!Q15</f>
        <v>25.089558441558445</v>
      </c>
      <c r="G15" s="92">
        <f>'NO3'!Q15</f>
        <v>23.046764556198525</v>
      </c>
      <c r="H15" s="92">
        <f>Cl!Q15</f>
        <v>53.954975912662803</v>
      </c>
      <c r="I15" s="92">
        <f>'NH4'!Q15</f>
        <v>19.321421372419159</v>
      </c>
      <c r="J15" s="92">
        <f>Na!Q15</f>
        <v>46.12892110064795</v>
      </c>
      <c r="K15" s="92">
        <f>K!Q15</f>
        <v>1.8105423987776932</v>
      </c>
      <c r="L15" s="92">
        <f>Ca!Q15</f>
        <v>8.5452471680016604</v>
      </c>
      <c r="M15" s="92">
        <f>Mg!Q15</f>
        <v>6.324333561175667</v>
      </c>
      <c r="N15" s="176">
        <f>H!Q15</f>
        <v>28.016724511861252</v>
      </c>
      <c r="O15" s="91">
        <f>'A+C'!Q15</f>
        <v>293.79154247951851</v>
      </c>
      <c r="P15" s="92">
        <f>'R1'!Q15</f>
        <v>-1.357649432435962</v>
      </c>
      <c r="Q15" s="176">
        <f>'R2'!Q15</f>
        <v>1.3928155926360539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f>mm!O16</f>
        <v>1215.4777070063692</v>
      </c>
      <c r="D16" s="216">
        <f>pH!Q16</f>
        <v>4.4782331173574343</v>
      </c>
      <c r="E16" s="216">
        <f>EC!Q16</f>
        <v>2.6959868731331564</v>
      </c>
      <c r="F16" s="92">
        <f>'SO4'!Q16</f>
        <v>31.740380226450313</v>
      </c>
      <c r="G16" s="92">
        <f>'NO3'!Q16</f>
        <v>40.539763306445899</v>
      </c>
      <c r="H16" s="92">
        <f>Cl!Q16</f>
        <v>19.919545283845419</v>
      </c>
      <c r="I16" s="92">
        <f>'NH4'!Q16</f>
        <v>57.065293484536518</v>
      </c>
      <c r="J16" s="92">
        <f>Na!Q16</f>
        <v>13.598901089508104</v>
      </c>
      <c r="K16" s="92">
        <f>K!Q16</f>
        <v>1.7812750412017608</v>
      </c>
      <c r="L16" s="92">
        <f>Ca!Q16</f>
        <v>6.3163512099628241</v>
      </c>
      <c r="M16" s="92">
        <f>Mg!Q16</f>
        <v>2.2082300719584911</v>
      </c>
      <c r="N16" s="176">
        <f>H!Q16</f>
        <v>33.248103869174322</v>
      </c>
      <c r="O16" s="91">
        <f>'A+C'!Q16</f>
        <v>342.33405200964904</v>
      </c>
      <c r="P16" s="92">
        <f>'R1'!Q16</f>
        <v>-0.40933201995128404</v>
      </c>
      <c r="Q16" s="176">
        <f>'R2'!Q16</f>
        <v>1.6525322440031358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216"/>
      <c r="E17" s="216"/>
      <c r="F17" s="92"/>
      <c r="G17" s="92"/>
      <c r="H17" s="92"/>
      <c r="I17" s="92"/>
      <c r="J17" s="92"/>
      <c r="K17" s="92"/>
      <c r="L17" s="92"/>
      <c r="M17" s="92"/>
      <c r="N17" s="176"/>
      <c r="O17" s="91"/>
      <c r="P17" s="92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f>mm!O18</f>
        <v>1264.1099999999997</v>
      </c>
      <c r="D18" s="216">
        <f>pH!Q18</f>
        <v>4.4163832589601997</v>
      </c>
      <c r="E18" s="216">
        <f>EC!Q18</f>
        <v>2.6755369627643169</v>
      </c>
      <c r="F18" s="92">
        <f>'SO4'!Q18</f>
        <v>22.631611865264897</v>
      </c>
      <c r="G18" s="92">
        <f>'NO3'!Q18</f>
        <v>30.546138415373722</v>
      </c>
      <c r="H18" s="92">
        <f>Cl!Q18</f>
        <v>24.385241924368998</v>
      </c>
      <c r="I18" s="92">
        <f>'NH4'!Q18</f>
        <v>33.537407521673146</v>
      </c>
      <c r="J18" s="92">
        <f>Na!Q18</f>
        <v>17.666528057375313</v>
      </c>
      <c r="K18" s="92">
        <f>K!Q18</f>
        <v>1.3278693231012935</v>
      </c>
      <c r="L18" s="92">
        <f>Ca!Q18</f>
        <v>6.2113562110892273</v>
      </c>
      <c r="M18" s="92">
        <f>Mg!Q18</f>
        <v>2.3753380042798211</v>
      </c>
      <c r="N18" s="176">
        <f>H!Q18</f>
        <v>38.336877844687564</v>
      </c>
      <c r="O18" s="91">
        <f>'A+C'!Q18</f>
        <v>264.87446550852565</v>
      </c>
      <c r="P18" s="92">
        <f>'R1'!Q18</f>
        <v>3.9186544290784315</v>
      </c>
      <c r="Q18" s="176">
        <f>'R2'!Q18</f>
        <v>-2.8161927086119558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f>mm!O19</f>
        <v>1111.1464968152866</v>
      </c>
      <c r="D19" s="216">
        <f>pH!Q19</f>
        <v>4.8768782898205858</v>
      </c>
      <c r="E19" s="216">
        <f>EC!Q19</f>
        <v>2.4251805674978502</v>
      </c>
      <c r="F19" s="92">
        <f>'SO4'!Q19</f>
        <v>29.851947673471013</v>
      </c>
      <c r="G19" s="92">
        <f>'NO3'!Q19</f>
        <v>20.538137732151355</v>
      </c>
      <c r="H19" s="92">
        <f>Cl!Q19</f>
        <v>54.434874951854546</v>
      </c>
      <c r="I19" s="92">
        <f>'NH4'!Q19</f>
        <v>27.887056482675437</v>
      </c>
      <c r="J19" s="92">
        <f>Na!Q19</f>
        <v>39.418257816299182</v>
      </c>
      <c r="K19" s="92">
        <f>K!Q19</f>
        <v>3.4317233378754417</v>
      </c>
      <c r="L19" s="92">
        <f>Ca!Q19</f>
        <v>14.71176306029386</v>
      </c>
      <c r="M19" s="92">
        <f>Mg!Q19</f>
        <v>7.9429109466734991</v>
      </c>
      <c r="N19" s="176">
        <f>H!Q19</f>
        <v>13.277665095621417</v>
      </c>
      <c r="O19" s="91">
        <f>'A+C'!Q19</f>
        <v>280.3442476484239</v>
      </c>
      <c r="P19" s="92">
        <f>'R1'!Q19</f>
        <v>-1.9172951258136903</v>
      </c>
      <c r="Q19" s="176">
        <f>'R2'!Q19</f>
        <v>-3.1289293913616136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f>mm!O20</f>
        <v>2042.197452229299</v>
      </c>
      <c r="D20" s="216">
        <f>pH!Q20</f>
        <v>4.5671877354678614</v>
      </c>
      <c r="E20" s="216">
        <f>EC!Q20</f>
        <v>3.0845824561403514</v>
      </c>
      <c r="F20" s="92">
        <f>'SO4'!Q20</f>
        <v>22.936165201463918</v>
      </c>
      <c r="G20" s="92">
        <f>'NO3'!Q20</f>
        <v>10.928394934718375</v>
      </c>
      <c r="H20" s="92">
        <f>Cl!Q20</f>
        <v>142.61332399059592</v>
      </c>
      <c r="I20" s="92">
        <f>'NH4'!Q20</f>
        <v>10.845442888101218</v>
      </c>
      <c r="J20" s="92">
        <f>Na!Q20</f>
        <v>126.93283687249587</v>
      </c>
      <c r="K20" s="92">
        <f>K!Q20</f>
        <v>5.1816614033547141</v>
      </c>
      <c r="L20" s="92">
        <f>Ca!Q20</f>
        <v>4.4321298922622603</v>
      </c>
      <c r="M20" s="92">
        <f>Mg!Q20</f>
        <v>14.234021589666412</v>
      </c>
      <c r="N20" s="176">
        <f>H!Q20</f>
        <v>27.090203318628664</v>
      </c>
      <c r="O20" s="91">
        <f>'A+C'!Q20</f>
        <v>451.07251086422275</v>
      </c>
      <c r="P20" s="92">
        <f>'R1'!Q20</f>
        <v>0.88335204959767566</v>
      </c>
      <c r="Q20" s="176">
        <f>'R2'!Q20</f>
        <v>5.9162550487224239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104">
        <f>mm!O21</f>
        <v>1235</v>
      </c>
      <c r="D21" s="245">
        <f>pH!Q21</f>
        <v>4.5873310675033308</v>
      </c>
      <c r="E21" s="245">
        <f>EC!Q21</f>
        <v>2.2544251012145748</v>
      </c>
      <c r="F21" s="101">
        <f>'SO4'!Q21</f>
        <v>20.111797535447227</v>
      </c>
      <c r="G21" s="101">
        <f>'NO3'!Q21</f>
        <v>15.285963410629213</v>
      </c>
      <c r="H21" s="101">
        <f>Cl!Q21</f>
        <v>57.245707302867118</v>
      </c>
      <c r="I21" s="101">
        <f>'NH4'!Q21</f>
        <v>21.796397699115918</v>
      </c>
      <c r="J21" s="101">
        <f>Na!Q21</f>
        <v>53.349634500478111</v>
      </c>
      <c r="K21" s="101">
        <f>K!Q21</f>
        <v>3.3219306874307546</v>
      </c>
      <c r="L21" s="101">
        <f>Ca!Q21</f>
        <v>4.4999191899601616</v>
      </c>
      <c r="M21" s="101">
        <f>Mg!Q21</f>
        <v>6.5490951058943434</v>
      </c>
      <c r="N21" s="179">
        <f>H!Q21</f>
        <v>25.862406435617991</v>
      </c>
      <c r="O21" s="104">
        <f>'A+C'!Q21</f>
        <v>263.0416754196994</v>
      </c>
      <c r="P21" s="101">
        <f>'R1'!Q21</f>
        <v>4.8237229200974543</v>
      </c>
      <c r="Q21" s="179">
        <f>'R2'!Q21</f>
        <v>4.940024569187079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f>mm!O22</f>
        <v>1167.2038216560506</v>
      </c>
      <c r="D22" s="216">
        <f>pH!Q22</f>
        <v>4.6956302682512927</v>
      </c>
      <c r="E22" s="216">
        <f>EC!Q22</f>
        <v>2.7809627396849139</v>
      </c>
      <c r="F22" s="92">
        <f>'SO4'!Q22</f>
        <v>28.526038999701914</v>
      </c>
      <c r="G22" s="92">
        <f>'NO3'!Q22</f>
        <v>31.183328627037177</v>
      </c>
      <c r="H22" s="92">
        <f>Cl!Q22</f>
        <v>57.19171565451871</v>
      </c>
      <c r="I22" s="92">
        <f>'NH4'!Q22</f>
        <v>51.169234144198612</v>
      </c>
      <c r="J22" s="92">
        <f>Na!Q22</f>
        <v>47.320102169222025</v>
      </c>
      <c r="K22" s="92">
        <f>K!Q22</f>
        <v>4.8884154823221877</v>
      </c>
      <c r="L22" s="92">
        <f>Ca!Q22</f>
        <v>14.632774300564204</v>
      </c>
      <c r="M22" s="92">
        <f>Mg!Q22</f>
        <v>6.8875086941693464</v>
      </c>
      <c r="N22" s="176">
        <f>H!Q22</f>
        <v>20.154393414333608</v>
      </c>
      <c r="O22" s="91">
        <f>'A+C'!Q22</f>
        <v>429.18171616252675</v>
      </c>
      <c r="P22" s="92">
        <f>'R1'!Q22</f>
        <v>5.3365094185034527</v>
      </c>
      <c r="Q22" s="176">
        <f>'R2'!Q22</f>
        <v>-0.68685033740366397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f>mm!O23</f>
        <v>1351.6076115485562</v>
      </c>
      <c r="D23" s="216">
        <f>pH!Q23</f>
        <v>4.4769181997437926</v>
      </c>
      <c r="E23" s="216">
        <f>EC!Q23</f>
        <v>3.2611571230914875</v>
      </c>
      <c r="F23" s="92">
        <f>'SO4'!Q23</f>
        <v>27.77193484962498</v>
      </c>
      <c r="G23" s="92">
        <f>'NO3'!Q23</f>
        <v>22.618596014272885</v>
      </c>
      <c r="H23" s="92">
        <f>Cl!Q23</f>
        <v>89.701303492972812</v>
      </c>
      <c r="I23" s="92">
        <f>'NH4'!Q23</f>
        <v>44.950421147170907</v>
      </c>
      <c r="J23" s="92">
        <f>Na!Q23</f>
        <v>69.758533388353527</v>
      </c>
      <c r="K23" s="92">
        <f>K!Q23</f>
        <v>2.1172828118552331</v>
      </c>
      <c r="L23" s="92">
        <f>Ca!Q23</f>
        <v>7.7778527562686621</v>
      </c>
      <c r="M23" s="92">
        <f>Mg!Q23</f>
        <v>8.4899264509551671</v>
      </c>
      <c r="N23" s="176">
        <f>H!Q23</f>
        <v>33.348922022655728</v>
      </c>
      <c r="O23" s="91">
        <f>'A+C'!Q23</f>
        <v>339.43326948180965</v>
      </c>
      <c r="P23" s="92">
        <f>'R1'!Q23</f>
        <v>6.4831526987982135</v>
      </c>
      <c r="Q23" s="176">
        <f>'R2'!Q23</f>
        <v>0.21207062630327711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f>mm!O24</f>
        <v>1671.464968152866</v>
      </c>
      <c r="D24" s="216">
        <f>pH!Q24</f>
        <v>4.5054458543528533</v>
      </c>
      <c r="E24" s="216">
        <f>EC!Q24</f>
        <v>3.0885525112415215</v>
      </c>
      <c r="F24" s="92">
        <f>'SO4'!Q24</f>
        <v>29.994232528008542</v>
      </c>
      <c r="G24" s="92">
        <f>'NO3'!Q24</f>
        <v>23.911489215760998</v>
      </c>
      <c r="H24" s="92">
        <f>Cl!Q24</f>
        <v>79.251328023778683</v>
      </c>
      <c r="I24" s="92">
        <f>'NH4'!Q24</f>
        <v>44.358337779132697</v>
      </c>
      <c r="J24" s="92">
        <f>Na!Q24</f>
        <v>64.349759926834849</v>
      </c>
      <c r="K24" s="92">
        <f>K!Q24</f>
        <v>1.619495465284658</v>
      </c>
      <c r="L24" s="92">
        <f>Ca!Q24</f>
        <v>6.7926320402408358</v>
      </c>
      <c r="M24" s="92">
        <f>Mg!Q24</f>
        <v>5.6970429083149172</v>
      </c>
      <c r="N24" s="176">
        <f>H!Q24</f>
        <v>31.228717258609784</v>
      </c>
      <c r="O24" s="141">
        <f>'A+C'!Q24</f>
        <v>337.47624190303048</v>
      </c>
      <c r="P24" s="142">
        <f>'R1'!Q24</f>
        <v>0.81679280140527011</v>
      </c>
      <c r="Q24" s="183">
        <f>'R2'!Q24</f>
        <v>1.1262323070045255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f>mm!O25</f>
        <v>2239.1001011122348</v>
      </c>
      <c r="D25" s="219">
        <f>pH!Q25</f>
        <v>4.5649339695651996</v>
      </c>
      <c r="E25" s="219">
        <f>EC!Q25</f>
        <v>2.17451317660095</v>
      </c>
      <c r="F25" s="142">
        <f>'SO4'!Q25</f>
        <v>19.792765812756532</v>
      </c>
      <c r="G25" s="142">
        <f>'NO3'!Q25</f>
        <v>15.325253632811325</v>
      </c>
      <c r="H25" s="142">
        <f>Cl!Q25</f>
        <v>39.513607767605521</v>
      </c>
      <c r="I25" s="142">
        <f>'NH4'!Q25</f>
        <v>11.565742923025438</v>
      </c>
      <c r="J25" s="142">
        <f>Na!Q25</f>
        <v>31.824227241732775</v>
      </c>
      <c r="K25" s="142">
        <f>K!Q25</f>
        <v>0.879980446411884</v>
      </c>
      <c r="L25" s="142">
        <f>Ca!Q25</f>
        <v>7.4870864052913797</v>
      </c>
      <c r="M25" s="142">
        <f>Mg!Q25</f>
        <v>3.3164951309589537</v>
      </c>
      <c r="N25" s="183">
        <f>H!Q25</f>
        <v>27.231153009477666</v>
      </c>
      <c r="O25" s="122">
        <f>'A+C'!Q25</f>
        <v>201.78191974989079</v>
      </c>
      <c r="P25" s="123">
        <f>'R1'!Q25</f>
        <v>-1.3375266720578705</v>
      </c>
      <c r="Q25" s="181">
        <f>'R2'!Q25</f>
        <v>-2.7321629155180087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f>mm!O26</f>
        <v>2142.3400191021969</v>
      </c>
      <c r="D26" s="210">
        <f>pH!Q26</f>
        <v>4.4910168018261478</v>
      </c>
      <c r="E26" s="210">
        <f>EC!Q26</f>
        <v>3.7112071551903218</v>
      </c>
      <c r="F26" s="149">
        <f>'SO4'!Q26</f>
        <v>29.112700423387309</v>
      </c>
      <c r="G26" s="149">
        <f>'NO3'!Q26</f>
        <v>21.337017030805505</v>
      </c>
      <c r="H26" s="149">
        <f>Cl!Q26</f>
        <v>139.76645275749559</v>
      </c>
      <c r="I26" s="149">
        <f>'NH4'!Q26</f>
        <v>23.141370448422744</v>
      </c>
      <c r="J26" s="149">
        <f>Na!Q26</f>
        <v>120.72772379982146</v>
      </c>
      <c r="K26" s="149">
        <f>K!Q26</f>
        <v>4.0489644757258638</v>
      </c>
      <c r="L26" s="149">
        <f>Ca!Q26</f>
        <v>9.5383732305300253</v>
      </c>
      <c r="M26" s="149">
        <f>Mg!Q26</f>
        <v>14.338779582533663</v>
      </c>
      <c r="N26" s="175">
        <f>H!Q26</f>
        <v>32.283692213283871</v>
      </c>
      <c r="O26" s="133">
        <f>'A+C'!Q26</f>
        <v>400.82167042305559</v>
      </c>
      <c r="P26" s="134">
        <f>'R1'!Q26</f>
        <v>1.6530088480116873</v>
      </c>
      <c r="Q26" s="182">
        <f>'R2'!Q26</f>
        <v>2.8639468166055209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f>mm!O27</f>
        <v>2494.2508033452887</v>
      </c>
      <c r="D27" s="216">
        <f>pH!Q27</f>
        <v>4.5209881289705773</v>
      </c>
      <c r="E27" s="216">
        <f>EC!Q27</f>
        <v>3.7876501291488434</v>
      </c>
      <c r="F27" s="92">
        <f>'SO4'!Q27</f>
        <v>26.180074088301058</v>
      </c>
      <c r="G27" s="92">
        <f>'NO3'!Q27</f>
        <v>19.331703344342468</v>
      </c>
      <c r="H27" s="92">
        <f>Cl!Q27</f>
        <v>143.39251445905523</v>
      </c>
      <c r="I27" s="92">
        <f>'NH4'!Q27</f>
        <v>16.922141423087528</v>
      </c>
      <c r="J27" s="92">
        <f>Na!Q27</f>
        <v>129.97343515502968</v>
      </c>
      <c r="K27" s="92">
        <f>K!Q27</f>
        <v>4.5921410632063635</v>
      </c>
      <c r="L27" s="92">
        <f>Ca!Q27</f>
        <v>7.9677242748777433</v>
      </c>
      <c r="M27" s="92">
        <f>Mg!Q27</f>
        <v>14.527003848941801</v>
      </c>
      <c r="N27" s="176">
        <f>H!Q27</f>
        <v>30.130883829852703</v>
      </c>
      <c r="O27" s="91">
        <f>'A+C'!Q27</f>
        <v>383.84179292368941</v>
      </c>
      <c r="P27" s="92">
        <f>'R1'!Q27</f>
        <v>1.2577130741875493</v>
      </c>
      <c r="Q27" s="176">
        <f>'R2'!Q27</f>
        <v>-1.7319164865093171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f>mm!O28</f>
        <v>2791.284856736555</v>
      </c>
      <c r="D28" s="216">
        <f>pH!Q28</f>
        <v>4.5929591212065182</v>
      </c>
      <c r="E28" s="216">
        <f>EC!Q28</f>
        <v>3.4284431206010213</v>
      </c>
      <c r="F28" s="92">
        <f>'SO4'!Q28</f>
        <v>24.673539373571689</v>
      </c>
      <c r="G28" s="92">
        <f>'NO3'!Q28</f>
        <v>17.599658731588718</v>
      </c>
      <c r="H28" s="92">
        <f>Cl!Q28</f>
        <v>133.90183018743133</v>
      </c>
      <c r="I28" s="92">
        <f>'NH4'!Q28</f>
        <v>15.371919591336836</v>
      </c>
      <c r="J28" s="92">
        <f>Na!Q28</f>
        <v>121.26962982433733</v>
      </c>
      <c r="K28" s="92">
        <f>K!Q28</f>
        <v>3.6407071939131588</v>
      </c>
      <c r="L28" s="92">
        <f>Ca!Q28</f>
        <v>7.4235605160404523</v>
      </c>
      <c r="M28" s="92">
        <f>Mg!Q28</f>
        <v>13.63906164842834</v>
      </c>
      <c r="N28" s="176">
        <f>H!Q28</f>
        <v>25.529415918314065</v>
      </c>
      <c r="O28" s="91">
        <f>'A+C'!Q28</f>
        <v>359.29575746798332</v>
      </c>
      <c r="P28" s="92">
        <f>'R1'!Q28</f>
        <v>-1.3314793913232246</v>
      </c>
      <c r="Q28" s="176">
        <f>'R2'!Q28</f>
        <v>-1.5525713052058869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f>mm!O29</f>
        <v>1962.6751592356688</v>
      </c>
      <c r="D29" s="216">
        <f>pH!Q29</f>
        <v>4.464600529688469</v>
      </c>
      <c r="E29" s="216">
        <f>EC!Q29</f>
        <v>3.9802081683650288</v>
      </c>
      <c r="F29" s="92">
        <f>'SO4'!Q29</f>
        <v>31.958260044135777</v>
      </c>
      <c r="G29" s="92">
        <f>'NO3'!Q29</f>
        <v>29.58373158304666</v>
      </c>
      <c r="H29" s="92">
        <f>Cl!Q29</f>
        <v>149.30296261439602</v>
      </c>
      <c r="I29" s="92">
        <f>'NH4'!Q29</f>
        <v>30.268835107418699</v>
      </c>
      <c r="J29" s="92">
        <f>Na!Q29</f>
        <v>132.20132293762575</v>
      </c>
      <c r="K29" s="92">
        <f>K!Q29</f>
        <v>4.2159020250535475</v>
      </c>
      <c r="L29" s="92">
        <f>Ca!Q29</f>
        <v>12.508972058155383</v>
      </c>
      <c r="M29" s="92">
        <f>Mg!Q29</f>
        <v>16.524280359576814</v>
      </c>
      <c r="N29" s="176">
        <f>H!Q29</f>
        <v>34.308321433230176</v>
      </c>
      <c r="O29" s="91">
        <f>'A+C'!Q29</f>
        <v>472.75169983514547</v>
      </c>
      <c r="P29" s="92">
        <f>'R1'!Q29</f>
        <v>2.9962548396801552</v>
      </c>
      <c r="Q29" s="176">
        <f>'R2'!Q29</f>
        <v>2.7742598294777281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f>mm!O30</f>
        <v>2257.5111394016549</v>
      </c>
      <c r="D30" s="216">
        <f>pH!Q30</f>
        <v>4.413027008307763</v>
      </c>
      <c r="E30" s="216">
        <f>EC!Q30</f>
        <v>2.4483452933132206</v>
      </c>
      <c r="F30" s="92">
        <f>'SO4'!Q30</f>
        <v>21.327279340272433</v>
      </c>
      <c r="G30" s="92">
        <f>'NO3'!Q30</f>
        <v>21.904534414566093</v>
      </c>
      <c r="H30" s="92">
        <f>Cl!Q30</f>
        <v>33.283717848206201</v>
      </c>
      <c r="I30" s="92">
        <f>'NH4'!Q30</f>
        <v>17.232152254645776</v>
      </c>
      <c r="J30" s="92">
        <f>Na!Q30</f>
        <v>28.842223322619702</v>
      </c>
      <c r="K30" s="92">
        <f>K!Q30</f>
        <v>3.3599960135603859</v>
      </c>
      <c r="L30" s="92">
        <f>Ca!Q30</f>
        <v>4.904889013756053</v>
      </c>
      <c r="M30" s="92">
        <f>Mg!Q30</f>
        <v>3.8891866465482767</v>
      </c>
      <c r="N30" s="176">
        <f>H!Q30</f>
        <v>38.634295005351426</v>
      </c>
      <c r="O30" s="91">
        <f>'A+C'!Q30</f>
        <v>211.63796502189234</v>
      </c>
      <c r="P30" s="92">
        <f>'R1'!Q30</f>
        <v>3.7151742107909365</v>
      </c>
      <c r="Q30" s="176">
        <f>'R2'!Q30</f>
        <v>1.3363119204536893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f>mm!O31</f>
        <v>1444.1401273885351</v>
      </c>
      <c r="D31" s="216">
        <f>pH!Q31</f>
        <v>4.6796883614950202</v>
      </c>
      <c r="E31" s="216">
        <f>EC!Q31</f>
        <v>1.9706098884135315</v>
      </c>
      <c r="F31" s="92">
        <f>'SO4'!Q31</f>
        <v>20.050550875490671</v>
      </c>
      <c r="G31" s="92">
        <f>'NO3'!Q31</f>
        <v>15.407753054293652</v>
      </c>
      <c r="H31" s="92">
        <f>Cl!Q31</f>
        <v>42.358921404313492</v>
      </c>
      <c r="I31" s="92">
        <f>'NH4'!Q31</f>
        <v>15.699698981167026</v>
      </c>
      <c r="J31" s="92">
        <f>Na!Q31</f>
        <v>34.693909716402764</v>
      </c>
      <c r="K31" s="92">
        <f>K!Q31</f>
        <v>1.7248107881621311</v>
      </c>
      <c r="L31" s="92">
        <f>Ca!Q31</f>
        <v>6.1299164204119441</v>
      </c>
      <c r="M31" s="92">
        <f>Mg!Q31</f>
        <v>4.7138151104838348</v>
      </c>
      <c r="N31" s="176">
        <f>H!Q31</f>
        <v>20.907958938347328</v>
      </c>
      <c r="O31" s="91">
        <f>'A+C'!Q31</f>
        <v>195.07427359865434</v>
      </c>
      <c r="P31" s="92">
        <f>'R1'!Q31</f>
        <v>-1.2223985009294682</v>
      </c>
      <c r="Q31" s="176">
        <f>'R2'!Q31</f>
        <v>-1.8888652524153795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f>mm!O32</f>
        <v>1649.808917197452</v>
      </c>
      <c r="D32" s="216">
        <f>pH!Q32</f>
        <v>4.4081487690563073</v>
      </c>
      <c r="E32" s="216">
        <f>EC!Q32</f>
        <v>2.7701183306308392</v>
      </c>
      <c r="F32" s="92">
        <f>'SO4'!Q32</f>
        <v>29.121191296038919</v>
      </c>
      <c r="G32" s="92">
        <f>'NO3'!Q32</f>
        <v>20.864300096517645</v>
      </c>
      <c r="H32" s="92">
        <f>Cl!Q32</f>
        <v>36.612636350474865</v>
      </c>
      <c r="I32" s="92">
        <f>'NH4'!Q32</f>
        <v>24.788703881939625</v>
      </c>
      <c r="J32" s="92">
        <f>Na!Q32</f>
        <v>34.648650239363761</v>
      </c>
      <c r="K32" s="92">
        <f>K!Q32</f>
        <v>2.483566960080303</v>
      </c>
      <c r="L32" s="92">
        <f>Ca!Q32</f>
        <v>6.3041180989884964</v>
      </c>
      <c r="M32" s="92">
        <f>Mg!Q32</f>
        <v>4.4796180410779085</v>
      </c>
      <c r="N32" s="176">
        <f>H!Q32</f>
        <v>39.070703483882532</v>
      </c>
      <c r="O32" s="91">
        <f>'A+C'!Q32</f>
        <v>250.78693901306283</v>
      </c>
      <c r="P32" s="92">
        <f>'R1'!Q32</f>
        <v>3.6048403472159691</v>
      </c>
      <c r="Q32" s="176">
        <f>'R2'!Q32</f>
        <v>-1.4034325362624216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f>mm!O33</f>
        <v>1435.2538596212003</v>
      </c>
      <c r="D33" s="216">
        <f>pH!Q33</f>
        <v>4.5366785979585069</v>
      </c>
      <c r="E33" s="216">
        <f>EC!Q33</f>
        <v>1.942546436452754</v>
      </c>
      <c r="F33" s="92">
        <f>'SO4'!Q33</f>
        <v>21.593598474414939</v>
      </c>
      <c r="G33" s="92">
        <f>'NO3'!Q33</f>
        <v>15.271597137073025</v>
      </c>
      <c r="H33" s="92">
        <f>Cl!Q33</f>
        <v>13.801048503684799</v>
      </c>
      <c r="I33" s="92">
        <f>'NH4'!Q33</f>
        <v>18.730013407728531</v>
      </c>
      <c r="J33" s="92">
        <f>Na!Q33</f>
        <v>10.997597435342284</v>
      </c>
      <c r="K33" s="92">
        <f>K!Q33</f>
        <v>2.1921954172140063</v>
      </c>
      <c r="L33" s="92">
        <f>Ca!Q33</f>
        <v>3.3510513709819345</v>
      </c>
      <c r="M33" s="92">
        <f>Mg!Q33</f>
        <v>1.8797945202510056</v>
      </c>
      <c r="N33" s="176">
        <f>H!Q33</f>
        <v>29.06172587983048</v>
      </c>
      <c r="O33" s="91">
        <f>'A+C'!Q33</f>
        <v>166.43742860876594</v>
      </c>
      <c r="P33" s="92">
        <f>'R1'!Q33</f>
        <v>-0.85552574307749796</v>
      </c>
      <c r="Q33" s="176">
        <f>'R2'!Q33</f>
        <v>-2.3399349331242747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f>mm!O34</f>
        <v>1358.5987261146497</v>
      </c>
      <c r="D34" s="216">
        <f>pH!Q34</f>
        <v>4.4530747820278016</v>
      </c>
      <c r="E34" s="216">
        <f>EC!Q34</f>
        <v>2.1259353961556493</v>
      </c>
      <c r="F34" s="92">
        <f>'SO4'!Q34</f>
        <v>21.980143534294811</v>
      </c>
      <c r="G34" s="92">
        <f>'NO3'!Q34</f>
        <v>19.927455606734153</v>
      </c>
      <c r="H34" s="92">
        <f>Cl!Q34</f>
        <v>13.622474950356974</v>
      </c>
      <c r="I34" s="92">
        <f>'NH4'!Q34</f>
        <v>21.354845927630731</v>
      </c>
      <c r="J34" s="92">
        <f>Na!Q34</f>
        <v>9.7460849995523873</v>
      </c>
      <c r="K34" s="92">
        <f>K!Q34</f>
        <v>0.94219864916553042</v>
      </c>
      <c r="L34" s="92">
        <f>Ca!Q34</f>
        <v>4.8977034210996671</v>
      </c>
      <c r="M34" s="92">
        <f>Mg!Q34</f>
        <v>1.6559677807387669</v>
      </c>
      <c r="N34" s="176">
        <f>H!Q34</f>
        <v>35.231020082726083</v>
      </c>
      <c r="O34" s="91">
        <f>'A+C'!Q34</f>
        <v>195.28170377164255</v>
      </c>
      <c r="P34" s="92">
        <f>'R1'!Q34</f>
        <v>1.6660037717260578</v>
      </c>
      <c r="Q34" s="176">
        <f>'R2'!Q34</f>
        <v>-0.40263980117417147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104">
        <f>mm!O35</f>
        <v>944</v>
      </c>
      <c r="D35" s="245">
        <f>pH!Q35</f>
        <v>4.7607216935092245</v>
      </c>
      <c r="E35" s="245">
        <f>EC!Q35</f>
        <v>1.4099870951492506</v>
      </c>
      <c r="F35" s="101">
        <f>'SO4'!Q35</f>
        <v>14.125793799651316</v>
      </c>
      <c r="G35" s="101">
        <f>'NO3'!Q35</f>
        <v>12.737382768928514</v>
      </c>
      <c r="H35" s="101">
        <f>Cl!Q35</f>
        <v>11.433923761622568</v>
      </c>
      <c r="I35" s="101">
        <f>'NH4'!Q35</f>
        <v>14.404250817444899</v>
      </c>
      <c r="J35" s="101">
        <f>Na!Q35</f>
        <v>11.357831634612854</v>
      </c>
      <c r="K35" s="101">
        <f>K!Q35</f>
        <v>2.2168583474817058</v>
      </c>
      <c r="L35" s="101">
        <f>Ca!Q35</f>
        <v>2.3759539094788575</v>
      </c>
      <c r="M35" s="101">
        <f>Mg!Q35</f>
        <v>1.3672450059281922</v>
      </c>
      <c r="N35" s="179">
        <f>H!Q35</f>
        <v>17.349154176952055</v>
      </c>
      <c r="O35" s="104">
        <f>'A+C'!Q35</f>
        <v>129.88158680722336</v>
      </c>
      <c r="P35" s="101">
        <f>'R1'!Q35</f>
        <v>-0.1397939526732469</v>
      </c>
      <c r="Q35" s="179">
        <f>'R2'!Q35</f>
        <v>-7.8693370249064811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f>mm!O36</f>
        <v>1213.1528662420383</v>
      </c>
      <c r="D36" s="216">
        <f>pH!Q36</f>
        <v>4.4867722590320458</v>
      </c>
      <c r="E36" s="216">
        <f>EC!Q36</f>
        <v>2.0196461029585486</v>
      </c>
      <c r="F36" s="92">
        <f>'SO4'!Q36</f>
        <v>18.289395164465912</v>
      </c>
      <c r="G36" s="92">
        <f>'NO3'!Q36</f>
        <v>19.668756989473131</v>
      </c>
      <c r="H36" s="92">
        <f>Cl!Q36</f>
        <v>14.430407948967002</v>
      </c>
      <c r="I36" s="92">
        <f>'NH4'!Q36</f>
        <v>15.95327356732208</v>
      </c>
      <c r="J36" s="92">
        <f>Na!Q36</f>
        <v>11.341041923713018</v>
      </c>
      <c r="K36" s="92">
        <f>K!Q36</f>
        <v>0.41821857034100751</v>
      </c>
      <c r="L36" s="92">
        <f>Ca!Q36</f>
        <v>7.1257430499041812</v>
      </c>
      <c r="M36" s="92">
        <f>Mg!Q36</f>
        <v>2.03546819625653</v>
      </c>
      <c r="N36" s="176">
        <f>H!Q36</f>
        <v>32.600761228185135</v>
      </c>
      <c r="O36" s="91">
        <f>'A+C'!Q36</f>
        <v>172.12648631826292</v>
      </c>
      <c r="P36" s="92">
        <f>'R1'!Q36</f>
        <v>5.0294196187165188</v>
      </c>
      <c r="Q36" s="176">
        <f>'R2'!Q36</f>
        <v>-1.8718095212259531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f>mm!O37</f>
        <v>1110.0000000000002</v>
      </c>
      <c r="D37" s="216">
        <f>pH!Q37</f>
        <v>4.5824063685385088</v>
      </c>
      <c r="E37" s="216">
        <f>EC!Q37</f>
        <v>2.1951437424685833</v>
      </c>
      <c r="F37" s="92">
        <f>'SO4'!Q37</f>
        <v>22.814224449746828</v>
      </c>
      <c r="G37" s="92">
        <f>'NO3'!Q37</f>
        <v>25.394574783827249</v>
      </c>
      <c r="H37" s="92">
        <f>Cl!Q37</f>
        <v>21.587747286398105</v>
      </c>
      <c r="I37" s="92">
        <f>'NH4'!Q37</f>
        <v>23.09018472829154</v>
      </c>
      <c r="J37" s="92">
        <f>Na!Q37</f>
        <v>13.678406909748146</v>
      </c>
      <c r="K37" s="92">
        <f>K!Q37</f>
        <v>1.3588878865516731</v>
      </c>
      <c r="L37" s="92">
        <f>Ca!Q37</f>
        <v>8.1799905095988077</v>
      </c>
      <c r="M37" s="92">
        <f>Mg!Q37</f>
        <v>2.9919240232932918</v>
      </c>
      <c r="N37" s="176">
        <f>H!Q37</f>
        <v>26.157343250433559</v>
      </c>
      <c r="O37" s="141">
        <f>'A+C'!Q37</f>
        <v>220.20339421927613</v>
      </c>
      <c r="P37" s="142">
        <f>'R1'!Q37</f>
        <v>-4.3222385398618037</v>
      </c>
      <c r="Q37" s="183">
        <f>'R2'!Q37</f>
        <v>-5.3122602559871277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f>mm!O38</f>
        <v>1694.2647994907704</v>
      </c>
      <c r="D38" s="216">
        <f>pH!Q38</f>
        <v>4.6859145421205444</v>
      </c>
      <c r="E38" s="216">
        <f>EC!Q38</f>
        <v>1.6340471091674837</v>
      </c>
      <c r="F38" s="92">
        <f>'SO4'!Q38</f>
        <v>13.660051508627975</v>
      </c>
      <c r="G38" s="92">
        <f>'NO3'!Q38</f>
        <v>11.715313954667897</v>
      </c>
      <c r="H38" s="92">
        <f>Cl!Q38</f>
        <v>35.515991719546605</v>
      </c>
      <c r="I38" s="92">
        <f>'NH4'!Q38</f>
        <v>5.549176463074212</v>
      </c>
      <c r="J38" s="92">
        <f>Na!Q38</f>
        <v>33.739736783772713</v>
      </c>
      <c r="K38" s="92">
        <f>K!Q38</f>
        <v>2.3442491424621199</v>
      </c>
      <c r="L38" s="92">
        <f>Ca!Q38</f>
        <v>3.2651240377354229</v>
      </c>
      <c r="M38" s="92">
        <f>Mg!Q38</f>
        <v>3.2310742423047012</v>
      </c>
      <c r="N38" s="176">
        <f>H!Q38</f>
        <v>20.610354316380036</v>
      </c>
      <c r="O38" s="91">
        <f>'A+C'!Q38</f>
        <v>172.9024684759604</v>
      </c>
      <c r="P38" s="92">
        <f>'R1'!Q38</f>
        <v>0.56001073840878479</v>
      </c>
      <c r="Q38" s="176">
        <f>'R2'!Q38</f>
        <v>-1.0388832001019097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22">
        <f>mm!O39</f>
        <v>783.26828073379886</v>
      </c>
      <c r="D39" s="222">
        <f>pH!Q39</f>
        <v>4.5476618960466295</v>
      </c>
      <c r="E39" s="222">
        <f>EC!Q39</f>
        <v>2.1438530736137067</v>
      </c>
      <c r="F39" s="123">
        <f>'SO4'!Q39</f>
        <v>22.143366791620451</v>
      </c>
      <c r="G39" s="123">
        <f>'NO3'!Q39</f>
        <v>19.597038677875808</v>
      </c>
      <c r="H39" s="123">
        <f>Cl!Q39</f>
        <v>24.29208830422073</v>
      </c>
      <c r="I39" s="123">
        <f>'NH4'!Q39</f>
        <v>19.263372636236593</v>
      </c>
      <c r="J39" s="123">
        <f>Na!Q39</f>
        <v>20.243651077531286</v>
      </c>
      <c r="K39" s="123">
        <f>K!Q39</f>
        <v>1.0875964460932008</v>
      </c>
      <c r="L39" s="123">
        <f>Ca!Q39</f>
        <v>8.8088185909240533</v>
      </c>
      <c r="M39" s="123">
        <f>Mg!Q39</f>
        <v>3.2589266700067681</v>
      </c>
      <c r="N39" s="183">
        <f>H!Q39</f>
        <v>28.335971298757595</v>
      </c>
      <c r="O39" s="122">
        <f>'A+C'!Q39</f>
        <v>206.38673725017793</v>
      </c>
      <c r="P39" s="123">
        <f>'R1'!Q39</f>
        <v>2.3006848995011082</v>
      </c>
      <c r="Q39" s="181">
        <f>'R2'!Q39</f>
        <v>-2.2722848609174489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205"/>
      <c r="D40" s="219"/>
      <c r="E40" s="219"/>
      <c r="F40" s="142"/>
      <c r="G40" s="249"/>
      <c r="H40" s="249"/>
      <c r="I40" s="249"/>
      <c r="J40" s="249"/>
      <c r="K40" s="249"/>
      <c r="L40" s="249"/>
      <c r="M40" s="249"/>
      <c r="N40" s="175"/>
      <c r="O40" s="250"/>
      <c r="P40" s="249"/>
      <c r="Q40" s="251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92">
        <f>mm!O41</f>
        <v>1993</v>
      </c>
      <c r="D41" s="216">
        <f>pH!Q41</f>
        <v>4.6608401441565439</v>
      </c>
      <c r="E41" s="216">
        <f>EC!Q41</f>
        <v>3.6043224917785497</v>
      </c>
      <c r="F41" s="92">
        <f>'SO4'!Q41</f>
        <v>28.68689668448306</v>
      </c>
      <c r="G41" s="134">
        <f>'NO3'!Q41</f>
        <v>23.024861101583536</v>
      </c>
      <c r="H41" s="134">
        <f>Cl!Q41</f>
        <v>183.12238624266172</v>
      </c>
      <c r="I41" s="134">
        <f>'NH4'!Q41</f>
        <v>21.851746736466172</v>
      </c>
      <c r="J41" s="134">
        <f>Na!Q41</f>
        <v>153.80393188979775</v>
      </c>
      <c r="K41" s="134">
        <f>K!Q41</f>
        <v>5.2521938934139927</v>
      </c>
      <c r="L41" s="134">
        <f>Ca!Q41</f>
        <v>11.77545971861146</v>
      </c>
      <c r="M41" s="134">
        <f>Mg!Q41</f>
        <v>18.291190583371172</v>
      </c>
      <c r="N41" s="182">
        <f>H!Q41</f>
        <v>21.835334826214474</v>
      </c>
      <c r="O41" s="133">
        <f>'A+C'!Q41</f>
        <v>486.89498788977016</v>
      </c>
      <c r="P41" s="134">
        <f>'R1'!Q41</f>
        <v>3.0047956134210896</v>
      </c>
      <c r="Q41" s="182">
        <f>'R2'!Q41</f>
        <v>7.5388530339160447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f>mm!O42</f>
        <v>2020.8784213876513</v>
      </c>
      <c r="D42" s="216">
        <f>pH!Q42</f>
        <v>4.9052376111149263</v>
      </c>
      <c r="E42" s="216">
        <f>EC!Q42</f>
        <v>2.2882142070489082</v>
      </c>
      <c r="F42" s="92">
        <f>'SO4'!Q42</f>
        <v>17.803769025341953</v>
      </c>
      <c r="G42" s="92">
        <f>'NO3'!Q42</f>
        <v>15.985418074325606</v>
      </c>
      <c r="H42" s="92">
        <f>Cl!Q42</f>
        <v>87.47798928969938</v>
      </c>
      <c r="I42" s="92">
        <f>'NH4'!Q42</f>
        <v>14.25866394471629</v>
      </c>
      <c r="J42" s="92">
        <f>Na!Q42</f>
        <v>79.211157457673764</v>
      </c>
      <c r="K42" s="92">
        <f>K!Q42</f>
        <v>2.7590566425085012</v>
      </c>
      <c r="L42" s="92">
        <f>Ca!Q42</f>
        <v>9.6409339498078701</v>
      </c>
      <c r="M42" s="92">
        <f>Mg!Q42</f>
        <v>10.050398215807578</v>
      </c>
      <c r="N42" s="176">
        <f>H!Q42</f>
        <v>12.438338994045997</v>
      </c>
      <c r="O42" s="91">
        <f>'A+C'!Q42</f>
        <v>357.7679557689392</v>
      </c>
      <c r="P42" s="92">
        <f>'R1'!Q42</f>
        <v>2.2113707915326519</v>
      </c>
      <c r="Q42" s="176">
        <f>'R2'!Q42</f>
        <v>-3.6577897492169633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f>mm!O43</f>
        <v>1433.5</v>
      </c>
      <c r="D43" s="216">
        <f>pH!Q43</f>
        <v>4.6309136745243711</v>
      </c>
      <c r="E43" s="216">
        <f>EC!Q43</f>
        <v>1.5744715730728986</v>
      </c>
      <c r="F43" s="92">
        <f>'SO4'!Q43</f>
        <v>15.173596093477505</v>
      </c>
      <c r="G43" s="92">
        <f>'NO3'!Q43</f>
        <v>15.941778862922918</v>
      </c>
      <c r="H43" s="92">
        <f>Cl!Q43</f>
        <v>14.513240320892919</v>
      </c>
      <c r="I43" s="92">
        <f>'NH4'!Q43</f>
        <v>12.817593303104291</v>
      </c>
      <c r="J43" s="92">
        <f>Na!Q43</f>
        <v>15.911723055458665</v>
      </c>
      <c r="K43" s="92">
        <f>K!Q43</f>
        <v>1.7752424136728286</v>
      </c>
      <c r="L43" s="92">
        <f>Ca!Q43</f>
        <v>3.038569933728636</v>
      </c>
      <c r="M43" s="92">
        <f>Mg!Q43</f>
        <v>1.8323334495988839</v>
      </c>
      <c r="N43" s="176">
        <f>H!Q43</f>
        <v>15.941778862922918</v>
      </c>
      <c r="O43" s="91">
        <f>'A+C'!Q43</f>
        <v>129.555292101362</v>
      </c>
      <c r="P43" s="92">
        <f>'R1'!Q43</f>
        <v>2.2633876114810221</v>
      </c>
      <c r="Q43" s="176">
        <f>'R2'!Q43</f>
        <v>-0.29203956207104076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f>mm!O44</f>
        <v>1817.3248407643312</v>
      </c>
      <c r="D44" s="216">
        <f>pH!Q44</f>
        <v>4.6086607121784526</v>
      </c>
      <c r="E44" s="216">
        <f>EC!Q44</f>
        <v>1.6311584186176926</v>
      </c>
      <c r="F44" s="92">
        <f>'SO4'!Q44</f>
        <v>16.27974196521118</v>
      </c>
      <c r="G44" s="92">
        <f>'NO3'!Q44</f>
        <v>17.965232675825749</v>
      </c>
      <c r="H44" s="92">
        <f>Cl!Q44</f>
        <v>27.021198280425292</v>
      </c>
      <c r="I44" s="92">
        <f>'NH4'!Q44</f>
        <v>14.945981607611852</v>
      </c>
      <c r="J44" s="92">
        <f>Na!Q44</f>
        <v>23.818833452539454</v>
      </c>
      <c r="K44" s="92">
        <f>K!Q44</f>
        <v>2.0897162892976451</v>
      </c>
      <c r="L44" s="92">
        <f>Ca!Q44</f>
        <v>5.6185426357435144</v>
      </c>
      <c r="M44" s="92">
        <f>Mg!Q44</f>
        <v>3.2347250225047413</v>
      </c>
      <c r="N44" s="176">
        <f>H!Q44</f>
        <v>24.622904904906527</v>
      </c>
      <c r="O44" s="91">
        <f>'A+C'!Q44</f>
        <v>225.07374540094511</v>
      </c>
      <c r="P44" s="92">
        <f>'R1'!Q44</f>
        <v>3.5168741763843605</v>
      </c>
      <c r="Q44" s="176">
        <f>'R2'!Q44</f>
        <v>4.0704421799099668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184">
        <f>mm!O45</f>
        <v>1797.0700636942674</v>
      </c>
      <c r="D45" s="252">
        <f>pH!Q45</f>
        <v>4.6591612291115858</v>
      </c>
      <c r="E45" s="252">
        <f>EC!Q45</f>
        <v>1.4514707946409586</v>
      </c>
      <c r="F45" s="184">
        <f>'SO4'!Q45</f>
        <v>13.300931098036434</v>
      </c>
      <c r="G45" s="184">
        <f>'NO3'!Q45</f>
        <v>9.4859087686963921</v>
      </c>
      <c r="H45" s="184">
        <f>Cl!Q45</f>
        <v>16.969022648330615</v>
      </c>
      <c r="I45" s="184">
        <f>'NH4'!Q45</f>
        <v>8.0624136953285603</v>
      </c>
      <c r="J45" s="184">
        <f>Na!Q45</f>
        <v>15.877226554192955</v>
      </c>
      <c r="K45" s="184">
        <f>K!Q45</f>
        <v>0.69751187353795996</v>
      </c>
      <c r="L45" s="184">
        <f>Ca!Q45</f>
        <v>2.7115995605018788</v>
      </c>
      <c r="M45" s="184">
        <f>Mg!Q45</f>
        <v>2.2121473382008934</v>
      </c>
      <c r="N45" s="186">
        <f>H!Q45</f>
        <v>21.919910213152569</v>
      </c>
      <c r="O45" s="253">
        <f>'A+C'!Q45</f>
        <v>112.30389078450266</v>
      </c>
      <c r="P45" s="254">
        <f>'R1'!Q45</f>
        <v>3.9511589646943146</v>
      </c>
      <c r="Q45" s="255">
        <f>'R2'!Q45</f>
        <v>-2.5864093992141171</v>
      </c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f>mm!O46</f>
        <v>2030.9235668789806</v>
      </c>
      <c r="D46" s="219">
        <f>pH!Q46</f>
        <v>4.9232734974945842</v>
      </c>
      <c r="E46" s="219">
        <f>EC!Q46</f>
        <v>1.4443695645215278</v>
      </c>
      <c r="F46" s="142">
        <f>'SO4'!Q46</f>
        <v>13.112488137421762</v>
      </c>
      <c r="G46" s="142">
        <f>'NO3'!Q46</f>
        <v>13.530874934051782</v>
      </c>
      <c r="H46" s="142">
        <f>Cl!Q46</f>
        <v>23.883109489326149</v>
      </c>
      <c r="I46" s="142">
        <f>'NH4'!Q46</f>
        <v>14.103817648209857</v>
      </c>
      <c r="J46" s="142">
        <f>Na!Q46</f>
        <v>22.433848232940658</v>
      </c>
      <c r="K46" s="142">
        <f>K!Q46</f>
        <v>2.7880525168468515</v>
      </c>
      <c r="L46" s="142">
        <f>Ca!Q46</f>
        <v>4.8809815848074427</v>
      </c>
      <c r="M46" s="142">
        <f>Mg!Q46</f>
        <v>1.8793889310589127</v>
      </c>
      <c r="N46" s="183">
        <f>H!Q46</f>
        <v>11.932364256684005</v>
      </c>
      <c r="O46" s="122">
        <f>'A+C'!Q46</f>
        <v>196.62736279003354</v>
      </c>
      <c r="P46" s="123">
        <f>'R1'!Q46</f>
        <v>3.2788197642474195</v>
      </c>
      <c r="Q46" s="181">
        <f>'R2'!Q46</f>
        <v>-10.138242389216391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f>mm!O47</f>
        <v>1968</v>
      </c>
      <c r="D47" s="210">
        <f>pH!Q47</f>
        <v>4.7177516515915157</v>
      </c>
      <c r="E47" s="210">
        <f>EC!Q47</f>
        <v>1.5652464430894308</v>
      </c>
      <c r="F47" s="149">
        <f>'SO4'!Q47</f>
        <v>14.034367378048781</v>
      </c>
      <c r="G47" s="149">
        <f>'NO3'!Q47</f>
        <v>12.90439786585366</v>
      </c>
      <c r="H47" s="149">
        <f>Cl!Q47</f>
        <v>24.14976880081301</v>
      </c>
      <c r="I47" s="149">
        <f>'NH4'!Q47</f>
        <v>15.614707825203251</v>
      </c>
      <c r="J47" s="149">
        <f>Na!Q47</f>
        <v>20.697085873983738</v>
      </c>
      <c r="K47" s="149">
        <f>K!Q47</f>
        <v>2.7121849593495928</v>
      </c>
      <c r="L47" s="149">
        <f>Ca!Q47</f>
        <v>2.9420350609756096</v>
      </c>
      <c r="M47" s="149">
        <f>Mg!Q47</f>
        <v>2.0085746951219514</v>
      </c>
      <c r="N47" s="175">
        <f>H!Q47</f>
        <v>19.153508925741953</v>
      </c>
      <c r="O47" s="133">
        <f>'A+C'!Q47</f>
        <v>191.52153777876086</v>
      </c>
      <c r="P47" s="134">
        <f>'R1'!Q47</f>
        <v>2.9739998745082237</v>
      </c>
      <c r="Q47" s="182">
        <f>'R2'!Q47</f>
        <v>-3.1489320453883103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f>mm!O48</f>
        <v>2047.7707006369426</v>
      </c>
      <c r="D48" s="216">
        <f>pH!Q48</f>
        <v>4.6602109058207057</v>
      </c>
      <c r="E48" s="216">
        <f>EC!Q48</f>
        <v>2.0975842301710732</v>
      </c>
      <c r="F48" s="92">
        <f>'SO4'!Q48</f>
        <v>18.573222634535369</v>
      </c>
      <c r="G48" s="92">
        <f>'NO3'!Q48</f>
        <v>16.127913710931619</v>
      </c>
      <c r="H48" s="92">
        <f>Cl!Q48</f>
        <v>52.153704378682676</v>
      </c>
      <c r="I48" s="92">
        <f>'NH4'!Q48</f>
        <v>19.899027907378606</v>
      </c>
      <c r="J48" s="92">
        <f>Na!Q48</f>
        <v>43.681873960375952</v>
      </c>
      <c r="K48" s="92">
        <f>K!Q48</f>
        <v>1.7712697036350549</v>
      </c>
      <c r="L48" s="92">
        <f>Ca!Q48</f>
        <v>4.2893538703784859</v>
      </c>
      <c r="M48" s="92">
        <f>Mg!Q48</f>
        <v>5.6066234023897747</v>
      </c>
      <c r="N48" s="182">
        <f>H!Q48</f>
        <v>21.866994422714232</v>
      </c>
      <c r="O48" s="91">
        <f>'A+C'!Q48</f>
        <v>242.64519274453258</v>
      </c>
      <c r="P48" s="92">
        <f>'R1'!Q48</f>
        <v>1.8802102680442438</v>
      </c>
      <c r="Q48" s="176">
        <f>'R2'!Q48</f>
        <v>-1.0584189003418309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f>mm!O49</f>
        <v>1739.9910000000002</v>
      </c>
      <c r="D49" s="216">
        <f>pH!Q49</f>
        <v>4.7049964245884714</v>
      </c>
      <c r="E49" s="216">
        <f>EC!Q49</f>
        <v>1.5362665536775764</v>
      </c>
      <c r="F49" s="92">
        <f>'SO4'!Q49</f>
        <v>15.755409921660515</v>
      </c>
      <c r="G49" s="92">
        <f>'NO3'!Q49</f>
        <v>11.305517838885372</v>
      </c>
      <c r="H49" s="92">
        <f>Cl!Q49</f>
        <v>24.917409199242986</v>
      </c>
      <c r="I49" s="92">
        <f>'NH4'!Q49</f>
        <v>14.498607579004718</v>
      </c>
      <c r="J49" s="92">
        <f>Na!Q49</f>
        <v>21.566192945825581</v>
      </c>
      <c r="K49" s="92">
        <f>K!Q49</f>
        <v>1.0292980998177577</v>
      </c>
      <c r="L49" s="92">
        <f>Ca!Q49</f>
        <v>3.8402675646023448</v>
      </c>
      <c r="M49" s="92">
        <f>Mg!Q49</f>
        <v>2.5301908371939845</v>
      </c>
      <c r="N49" s="176">
        <f>H!Q49</f>
        <v>19.724389745252285</v>
      </c>
      <c r="O49" s="91">
        <f>'A+C'!Q49</f>
        <v>223.58724575239864</v>
      </c>
      <c r="P49" s="92">
        <f>'R1'!Q49</f>
        <v>1.3896893331952405</v>
      </c>
      <c r="Q49" s="176">
        <f>'R2'!Q49</f>
        <v>-0.8147275024689552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f>mm!O50</f>
        <v>1750.2866242038215</v>
      </c>
      <c r="D50" s="216">
        <f>pH!Q50</f>
        <v>4.7849668150087421</v>
      </c>
      <c r="E50" s="216">
        <f>EC!Q50</f>
        <v>1.5447529976891867</v>
      </c>
      <c r="F50" s="92">
        <f>'SO4'!Q50</f>
        <v>15.193575210611547</v>
      </c>
      <c r="G50" s="92">
        <f>'NO3'!Q50</f>
        <v>10.943028439382086</v>
      </c>
      <c r="H50" s="92">
        <f>Cl!Q50</f>
        <v>44.533766989937959</v>
      </c>
      <c r="I50" s="92">
        <f>'NH4'!Q50</f>
        <v>9.4884350151931436</v>
      </c>
      <c r="J50" s="92">
        <f>Na!Q50</f>
        <v>39.325127822558642</v>
      </c>
      <c r="K50" s="92">
        <f>K!Q50</f>
        <v>2.0965519751087172</v>
      </c>
      <c r="L50" s="92">
        <f>Ca!Q50</f>
        <v>4.5275241543696216</v>
      </c>
      <c r="M50" s="92">
        <f>Mg!Q50</f>
        <v>4.9258701941447267</v>
      </c>
      <c r="N50" s="176">
        <f>H!Q50</f>
        <v>16.407151375309581</v>
      </c>
      <c r="O50" s="91">
        <f>'A+C'!Q50</f>
        <v>243.99423864314417</v>
      </c>
      <c r="P50" s="92">
        <f>'R1'!Q50</f>
        <v>1.1115928528059491</v>
      </c>
      <c r="Q50" s="176">
        <f>'R2'!Q50</f>
        <v>2.9609710595249794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f>mm!O51</f>
        <v>1888.9490445859872</v>
      </c>
      <c r="D51" s="216">
        <f>pH!Q51</f>
        <v>4.7337018618782176</v>
      </c>
      <c r="E51" s="216">
        <f>EC!Q51</f>
        <v>1.4742499957850725</v>
      </c>
      <c r="F51" s="92">
        <f>'SO4'!Q51</f>
        <v>16.394653785847961</v>
      </c>
      <c r="G51" s="92">
        <f>'NO3'!Q51</f>
        <v>10.238969534503399</v>
      </c>
      <c r="H51" s="92">
        <f>Cl!Q51</f>
        <v>19.33655016606815</v>
      </c>
      <c r="I51" s="92">
        <f>'NH4'!Q51</f>
        <v>20.038942558966838</v>
      </c>
      <c r="J51" s="92">
        <f>Na!Q51</f>
        <v>14.987903157823748</v>
      </c>
      <c r="K51" s="92">
        <f>K!Q51</f>
        <v>1.5458921315731795</v>
      </c>
      <c r="L51" s="92">
        <f>Ca!Q51</f>
        <v>2.7490887326555731</v>
      </c>
      <c r="M51" s="92">
        <f>Mg!Q51</f>
        <v>1.9741456341780046</v>
      </c>
      <c r="N51" s="176">
        <f>H!Q51</f>
        <v>18.462824356994076</v>
      </c>
      <c r="O51" s="91">
        <f>'A+C'!Q51</f>
        <v>166.73222950311052</v>
      </c>
      <c r="P51" s="92">
        <f>'R1'!Q51</f>
        <v>1.2174330524746513</v>
      </c>
      <c r="Q51" s="176">
        <f>'R2'!Q51</f>
        <v>-2.4204813445203466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f>mm!O52</f>
        <v>2483.43949044586</v>
      </c>
      <c r="D52" s="216">
        <f>pH!Q52</f>
        <v>4.8246230186270411</v>
      </c>
      <c r="E52" s="216">
        <f>EC!Q52</f>
        <v>1.3917632726340088</v>
      </c>
      <c r="F52" s="92">
        <f>'SO4'!Q52</f>
        <v>16.487349320338549</v>
      </c>
      <c r="G52" s="92">
        <f>'NO3'!Q52</f>
        <v>9.1682546806873546</v>
      </c>
      <c r="H52" s="92">
        <f>Cl!Q52</f>
        <v>15.203994614003589</v>
      </c>
      <c r="I52" s="92">
        <f>'NH4'!Q52</f>
        <v>23.034810207745572</v>
      </c>
      <c r="J52" s="92">
        <f>Na!Q52</f>
        <v>12.631277250577071</v>
      </c>
      <c r="K52" s="92">
        <f>K!Q52</f>
        <v>2.7692357014619131</v>
      </c>
      <c r="L52" s="92">
        <f>Ca!Q52</f>
        <v>3.6370094896127214</v>
      </c>
      <c r="M52" s="92">
        <f>Mg!Q52</f>
        <v>1.9568992049243394</v>
      </c>
      <c r="N52" s="176">
        <f>H!Q52</f>
        <v>14.975349999134199</v>
      </c>
      <c r="O52" s="91">
        <f>'A+C'!Q52</f>
        <v>167.39222495841051</v>
      </c>
      <c r="P52" s="92">
        <f>'R1'!Q52</f>
        <v>2.5773926500154682</v>
      </c>
      <c r="Q52" s="176">
        <f>'R2'!Q52</f>
        <v>-3.3777345811297024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f>mm!O53</f>
        <v>1787.9936305732481</v>
      </c>
      <c r="D53" s="216">
        <f>pH!Q53</f>
        <v>4.7166324096706767</v>
      </c>
      <c r="E53" s="216">
        <f>EC!Q53</f>
        <v>1.2435549222521067</v>
      </c>
      <c r="F53" s="92">
        <f>'SO4'!Q53</f>
        <v>12.874496075957927</v>
      </c>
      <c r="G53" s="92">
        <f>'NO3'!Q53</f>
        <v>8.4422561719366875</v>
      </c>
      <c r="H53" s="92">
        <f>Cl!Q53</f>
        <v>10.694880708746197</v>
      </c>
      <c r="I53" s="92">
        <f>'NH4'!Q53</f>
        <v>4.2351856011477205</v>
      </c>
      <c r="J53" s="92">
        <f>Na!Q53</f>
        <v>9.5465067372681869</v>
      </c>
      <c r="K53" s="92">
        <f>K!Q53</f>
        <v>0.96566321732329019</v>
      </c>
      <c r="L53" s="92">
        <f>Ca!Q53</f>
        <v>2.7278811963589651</v>
      </c>
      <c r="M53" s="92">
        <f>Mg!Q53</f>
        <v>1.2418396774594598</v>
      </c>
      <c r="N53" s="176">
        <f>H!Q53</f>
        <v>19.202934047333212</v>
      </c>
      <c r="O53" s="91">
        <f>'A+C'!Q53</f>
        <v>119.10262045206848</v>
      </c>
      <c r="P53" s="92">
        <f>'R1'!Q53</f>
        <v>-3.1942479665837511</v>
      </c>
      <c r="Q53" s="176">
        <f>'R2'!Q53</f>
        <v>-3.8313088807555604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f>mm!O54</f>
        <v>3159.2644541802365</v>
      </c>
      <c r="D54" s="216">
        <f>pH!Q54</f>
        <v>4.6003584784124119</v>
      </c>
      <c r="E54" s="216">
        <f>EC!Q54</f>
        <v>2.1530024013810611</v>
      </c>
      <c r="F54" s="92">
        <f>'SO4'!Q54</f>
        <v>16.983273122486558</v>
      </c>
      <c r="G54" s="92">
        <f>'NO3'!Q54</f>
        <v>10.62762255214596</v>
      </c>
      <c r="H54" s="92">
        <f>Cl!Q54</f>
        <v>58.82767768496953</v>
      </c>
      <c r="I54" s="92">
        <f>'NH4'!Q54</f>
        <v>10.876283414954498</v>
      </c>
      <c r="J54" s="92">
        <f>Na!Q54</f>
        <v>56.911646819051697</v>
      </c>
      <c r="K54" s="92">
        <f>K!Q54</f>
        <v>2.0869031030550556</v>
      </c>
      <c r="L54" s="92">
        <f>Ca!Q54</f>
        <v>2.9048648570768201</v>
      </c>
      <c r="M54" s="92">
        <f>Mg!Q54</f>
        <v>6.3324558529356105</v>
      </c>
      <c r="N54" s="176">
        <f>H!Q54</f>
        <v>25.098139079822179</v>
      </c>
      <c r="O54" s="141">
        <f>'A+C'!Q54</f>
        <v>223.62071441687704</v>
      </c>
      <c r="P54" s="142">
        <f>'R1'!Q54</f>
        <v>3.93802627902584</v>
      </c>
      <c r="Q54" s="183">
        <f>'R2'!Q54</f>
        <v>0.4524992318603463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f>mm!O55</f>
        <v>2010</v>
      </c>
      <c r="D55" s="216">
        <f>pH!Q55</f>
        <v>4.8600975399633795</v>
      </c>
      <c r="E55" s="216">
        <f>EC!Q55</f>
        <v>1.7928216417910448</v>
      </c>
      <c r="F55" s="92">
        <f>'SO4'!Q55</f>
        <v>15.927726555645672</v>
      </c>
      <c r="G55" s="92">
        <f>'NO3'!Q55</f>
        <v>8.0069335631149201</v>
      </c>
      <c r="H55" s="92">
        <f>Cl!Q55</f>
        <v>46.963911051231847</v>
      </c>
      <c r="I55" s="92">
        <f>'NH4'!Q55</f>
        <v>10.957835545112573</v>
      </c>
      <c r="J55" s="92">
        <f>Na!Q55</f>
        <v>41.503768672946705</v>
      </c>
      <c r="K55" s="92">
        <f>K!Q55</f>
        <v>4.7782825005407732</v>
      </c>
      <c r="L55" s="92">
        <f>Ca!Q55</f>
        <v>4.1307310751631068</v>
      </c>
      <c r="M55" s="92">
        <f>Mg!Q55</f>
        <v>5.6230975058915948</v>
      </c>
      <c r="N55" s="176">
        <f>H!Q55</f>
        <v>13.800742733011473</v>
      </c>
      <c r="O55" s="256">
        <f>'A+C'!Q55</f>
        <v>244.12928404300416</v>
      </c>
      <c r="P55" s="257">
        <f>'R1'!Q55</f>
        <v>2.5279690271559958</v>
      </c>
      <c r="Q55" s="258">
        <f>'R2'!Q55</f>
        <v>-6.5899217480667787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f>mm!O56</f>
        <v>2632.2101277359779</v>
      </c>
      <c r="D56" s="222">
        <f>pH!Q56</f>
        <v>5.2669593472280543</v>
      </c>
      <c r="E56" s="222">
        <f>EC!Q56</f>
        <v>2.1883040371338334</v>
      </c>
      <c r="F56" s="123">
        <f>'SO4'!Q56</f>
        <v>13.269915514336589</v>
      </c>
      <c r="G56" s="123">
        <f>'NO3'!Q56</f>
        <v>5.9367734177319287</v>
      </c>
      <c r="H56" s="123">
        <f>Cl!Q56</f>
        <v>127.94475546513307</v>
      </c>
      <c r="I56" s="123">
        <f>'NH4'!Q56</f>
        <v>6.8477215813804539</v>
      </c>
      <c r="J56" s="123">
        <f>Na!Q56</f>
        <v>117.94063075469695</v>
      </c>
      <c r="K56" s="123">
        <f>K!Q56</f>
        <v>3.0827929027399068</v>
      </c>
      <c r="L56" s="123">
        <f>Ca!Q56</f>
        <v>4.439745725531397</v>
      </c>
      <c r="M56" s="123">
        <f>Mg!Q56</f>
        <v>12.465703638455924</v>
      </c>
      <c r="N56" s="181">
        <f>H!Q56</f>
        <v>5.4080494341625451</v>
      </c>
      <c r="O56" s="259">
        <f>'A+C'!Q56</f>
        <v>430.1587252484037</v>
      </c>
      <c r="P56" s="260">
        <f>'R1'!Q56</f>
        <v>1.7151769904306173</v>
      </c>
      <c r="Q56" s="261">
        <f>'R2'!Q56</f>
        <v>1.2238808493446536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9.5" customHeight="1">
      <c r="A57" s="262"/>
      <c r="B57" s="237" t="s">
        <v>266</v>
      </c>
      <c r="C57" s="263">
        <f t="shared" ref="C57:Q57" si="0">AVERAGE(C5:C54)</f>
        <v>1585.5096221621759</v>
      </c>
      <c r="D57" s="264">
        <f t="shared" si="0"/>
        <v>4.6299939739157594</v>
      </c>
      <c r="E57" s="264">
        <f t="shared" si="0"/>
        <v>2.3885659047931123</v>
      </c>
      <c r="F57" s="263">
        <f t="shared" si="0"/>
        <v>22.165090135717673</v>
      </c>
      <c r="G57" s="263">
        <f t="shared" si="0"/>
        <v>18.814397093937163</v>
      </c>
      <c r="H57" s="263">
        <f t="shared" si="0"/>
        <v>59.949278907978574</v>
      </c>
      <c r="I57" s="263">
        <f t="shared" si="0"/>
        <v>22.320836567341306</v>
      </c>
      <c r="J57" s="263">
        <f t="shared" si="0"/>
        <v>51.563949998228253</v>
      </c>
      <c r="K57" s="263">
        <f t="shared" si="0"/>
        <v>2.6902043555350228</v>
      </c>
      <c r="L57" s="263">
        <f t="shared" si="0"/>
        <v>7.185979963735174</v>
      </c>
      <c r="M57" s="263">
        <f t="shared" si="0"/>
        <v>6.3729459638873012</v>
      </c>
      <c r="N57" s="263">
        <f t="shared" si="0"/>
        <v>24.715281582878287</v>
      </c>
      <c r="O57" s="265">
        <f t="shared" si="0"/>
        <v>279.57417382609469</v>
      </c>
      <c r="P57" s="263">
        <f t="shared" si="0"/>
        <v>2.0405460577345642</v>
      </c>
      <c r="Q57" s="266">
        <f t="shared" si="0"/>
        <v>-0.36166900069537578</v>
      </c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9.5" customHeight="1">
      <c r="A58" s="22"/>
      <c r="B58" s="22"/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9.5" customHeight="1">
      <c r="A59" s="22"/>
      <c r="B59" s="22"/>
      <c r="C59" s="192"/>
      <c r="D59" s="192"/>
      <c r="E59" s="192"/>
      <c r="F59" s="192"/>
      <c r="G59" s="192"/>
      <c r="H59" s="192"/>
      <c r="I59" s="192"/>
      <c r="J59" s="192"/>
      <c r="K59" s="192"/>
      <c r="L59" s="19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9.5" customHeight="1">
      <c r="A60" s="22"/>
      <c r="B60" s="2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30" customHeight="1">
      <c r="A61" s="22"/>
      <c r="B61" s="267"/>
      <c r="C61" s="268" t="s">
        <v>248</v>
      </c>
      <c r="D61" s="269" t="s">
        <v>249</v>
      </c>
      <c r="E61" s="270" t="s">
        <v>250</v>
      </c>
      <c r="F61" s="271" t="s">
        <v>251</v>
      </c>
      <c r="G61" s="272" t="s">
        <v>252</v>
      </c>
      <c r="H61" s="272" t="s">
        <v>253</v>
      </c>
      <c r="I61" s="272" t="s">
        <v>254</v>
      </c>
      <c r="J61" s="272" t="s">
        <v>255</v>
      </c>
      <c r="K61" s="272" t="s">
        <v>256</v>
      </c>
      <c r="L61" s="272" t="s">
        <v>257</v>
      </c>
      <c r="M61" s="273" t="s">
        <v>258</v>
      </c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30" customHeight="1">
      <c r="A62" s="22"/>
      <c r="B62" s="274"/>
      <c r="C62" s="275" t="s">
        <v>261</v>
      </c>
      <c r="D62" s="276"/>
      <c r="E62" s="277" t="s">
        <v>262</v>
      </c>
      <c r="F62" s="278"/>
      <c r="G62" s="278"/>
      <c r="H62" s="278"/>
      <c r="I62" s="278"/>
      <c r="J62" s="278" t="s">
        <v>263</v>
      </c>
      <c r="K62" s="278"/>
      <c r="L62" s="278"/>
      <c r="M62" s="277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30" customHeight="1">
      <c r="A63" s="22"/>
      <c r="B63" s="267" t="s">
        <v>267</v>
      </c>
      <c r="C63" s="279">
        <f t="shared" ref="C63:M63" si="1">MIN(C5:C56)</f>
        <v>46.44</v>
      </c>
      <c r="D63" s="280">
        <f t="shared" si="1"/>
        <v>4.4081487690563073</v>
      </c>
      <c r="E63" s="281">
        <f t="shared" si="1"/>
        <v>1.2435549222521067</v>
      </c>
      <c r="F63" s="282">
        <f t="shared" si="1"/>
        <v>12.150899570763606</v>
      </c>
      <c r="G63" s="283">
        <f t="shared" si="1"/>
        <v>5.9367734177319287</v>
      </c>
      <c r="H63" s="284">
        <f t="shared" si="1"/>
        <v>10.694880708746197</v>
      </c>
      <c r="I63" s="283">
        <f t="shared" si="1"/>
        <v>4.2351856011477205</v>
      </c>
      <c r="J63" s="284">
        <f t="shared" si="1"/>
        <v>9.5465067372681869</v>
      </c>
      <c r="K63" s="283">
        <f t="shared" si="1"/>
        <v>0.41821857034100751</v>
      </c>
      <c r="L63" s="284">
        <f t="shared" si="1"/>
        <v>2.3759539094788575</v>
      </c>
      <c r="M63" s="285">
        <f t="shared" si="1"/>
        <v>1.2418396774594598</v>
      </c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30" customHeight="1">
      <c r="A64" s="22"/>
      <c r="B64" s="17" t="s">
        <v>268</v>
      </c>
      <c r="C64" s="286">
        <f t="shared" ref="C64:M64" si="2">MAX(C5:C56)</f>
        <v>3159.2644541802365</v>
      </c>
      <c r="D64" s="287">
        <f t="shared" si="2"/>
        <v>5.2669593472280543</v>
      </c>
      <c r="E64" s="288">
        <f t="shared" si="2"/>
        <v>4.4581300566371738</v>
      </c>
      <c r="F64" s="289">
        <f t="shared" si="2"/>
        <v>58.3</v>
      </c>
      <c r="G64" s="290">
        <f t="shared" si="2"/>
        <v>52.3</v>
      </c>
      <c r="H64" s="291">
        <f t="shared" si="2"/>
        <v>201.52135293993729</v>
      </c>
      <c r="I64" s="290">
        <f t="shared" si="2"/>
        <v>77.400000000000006</v>
      </c>
      <c r="J64" s="291">
        <f t="shared" si="2"/>
        <v>176.66498137323518</v>
      </c>
      <c r="K64" s="290">
        <f t="shared" si="2"/>
        <v>7.2405702945718957</v>
      </c>
      <c r="L64" s="291">
        <f t="shared" si="2"/>
        <v>44.5</v>
      </c>
      <c r="M64" s="292">
        <f t="shared" si="2"/>
        <v>20.033835435874959</v>
      </c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30" customHeight="1">
      <c r="A65" s="22"/>
      <c r="B65" s="274" t="s">
        <v>266</v>
      </c>
      <c r="C65" s="293">
        <f t="shared" ref="C65:M65" si="3">AVERAGE(C5:C56)</f>
        <v>1614.9334398304084</v>
      </c>
      <c r="D65" s="294">
        <f t="shared" si="3"/>
        <v>4.6473353527029584</v>
      </c>
      <c r="E65" s="295">
        <f t="shared" si="3"/>
        <v>2.3726457821798856</v>
      </c>
      <c r="F65" s="296">
        <f t="shared" si="3"/>
        <v>21.862439371688609</v>
      </c>
      <c r="G65" s="297">
        <f t="shared" si="3"/>
        <v>18.340695349796611</v>
      </c>
      <c r="H65" s="298">
        <f t="shared" si="3"/>
        <v>61.049481081986727</v>
      </c>
      <c r="I65" s="297">
        <f t="shared" si="3"/>
        <v>21.784114247177516</v>
      </c>
      <c r="J65" s="298">
        <f t="shared" si="3"/>
        <v>52.690279986851991</v>
      </c>
      <c r="K65" s="297">
        <f t="shared" si="3"/>
        <v>2.739817689379235</v>
      </c>
      <c r="L65" s="298">
        <f t="shared" si="3"/>
        <v>7.0699503011996567</v>
      </c>
      <c r="M65" s="299">
        <f t="shared" si="3"/>
        <v>6.4798041482187605</v>
      </c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9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9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9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9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9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9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9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9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9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9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9.5" customHeight="1">
      <c r="A76" s="70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9.5" customHeight="1">
      <c r="A77" s="70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9.5" customHeight="1">
      <c r="A78" s="70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9.5" customHeight="1">
      <c r="A79" s="70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9.5" customHeight="1">
      <c r="A80" s="70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9.5" customHeight="1">
      <c r="A81" s="70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70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70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70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70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70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70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70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70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70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70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70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70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70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70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70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70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70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70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70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70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70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70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70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70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70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70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70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70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70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70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70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70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70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70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70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70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70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70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70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70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70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70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70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70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70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70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70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70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70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70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70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70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70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Z1000"/>
  <sheetViews>
    <sheetView topLeftCell="A10" workbookViewId="0"/>
  </sheetViews>
  <sheetFormatPr defaultColWidth="12.625" defaultRowHeight="15" customHeight="1"/>
  <cols>
    <col min="1" max="1" width="3.75" customWidth="1"/>
    <col min="2" max="2" width="12.75" customWidth="1"/>
    <col min="3" max="3" width="10.5" customWidth="1"/>
    <col min="4" max="12" width="9.75" customWidth="1"/>
    <col min="13" max="13" width="8.75" customWidth="1"/>
    <col min="14" max="17" width="9" customWidth="1"/>
    <col min="18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59" t="s">
        <v>214</v>
      </c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94"/>
      <c r="B2" s="22"/>
      <c r="C2" s="195" t="s">
        <v>269</v>
      </c>
      <c r="D2" s="22"/>
      <c r="E2" s="22"/>
      <c r="F2" s="22"/>
      <c r="G2" s="22"/>
      <c r="H2" s="22"/>
      <c r="I2" s="22"/>
      <c r="J2" s="22"/>
      <c r="K2" s="22"/>
      <c r="L2" s="22"/>
      <c r="M2" s="162" t="s">
        <v>215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9.5" customHeight="1">
      <c r="A3" s="230"/>
      <c r="B3" s="231" t="s">
        <v>1</v>
      </c>
      <c r="C3" s="232" t="s">
        <v>248</v>
      </c>
      <c r="D3" s="233" t="s">
        <v>251</v>
      </c>
      <c r="E3" s="233" t="s">
        <v>252</v>
      </c>
      <c r="F3" s="233" t="s">
        <v>253</v>
      </c>
      <c r="G3" s="233" t="s">
        <v>254</v>
      </c>
      <c r="H3" s="233" t="s">
        <v>255</v>
      </c>
      <c r="I3" s="233" t="s">
        <v>256</v>
      </c>
      <c r="J3" s="233" t="s">
        <v>257</v>
      </c>
      <c r="K3" s="233" t="s">
        <v>258</v>
      </c>
      <c r="L3" s="235" t="s">
        <v>259</v>
      </c>
      <c r="M3" s="177" t="s">
        <v>209</v>
      </c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ht="19.5" customHeight="1">
      <c r="A4" s="236"/>
      <c r="B4" s="237"/>
      <c r="C4" s="238" t="s">
        <v>261</v>
      </c>
      <c r="D4" s="241"/>
      <c r="E4" s="242"/>
      <c r="F4" s="242"/>
      <c r="G4" s="242"/>
      <c r="H4" s="242" t="s">
        <v>270</v>
      </c>
      <c r="I4" s="242"/>
      <c r="J4" s="242"/>
      <c r="K4" s="242"/>
      <c r="L4" s="157"/>
      <c r="M4" s="178" t="s">
        <v>265</v>
      </c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f>mm!O5</f>
        <v>1037.96803529423</v>
      </c>
      <c r="D5" s="92">
        <f>$C5*年まとめ!F5/1000</f>
        <v>18.329818856667892</v>
      </c>
      <c r="E5" s="92">
        <f>$C5*年まとめ!G5/1000</f>
        <v>11.036944897634795</v>
      </c>
      <c r="F5" s="92">
        <f>$C5*年まとめ!H5/1000</f>
        <v>93.842940480791171</v>
      </c>
      <c r="G5" s="92">
        <f>$C5*年まとめ!I5/1000</f>
        <v>20.537598555389078</v>
      </c>
      <c r="H5" s="92">
        <f>$C5*年まとめ!J5/1000</f>
        <v>75.97483962194741</v>
      </c>
      <c r="I5" s="92">
        <f>$C5*年まとめ!K5/1000</f>
        <v>2.8334393680897763</v>
      </c>
      <c r="J5" s="92">
        <f>$C5*年まとめ!L5/1000</f>
        <v>6.4571336741655756</v>
      </c>
      <c r="K5" s="92">
        <f>$C5*年まとめ!M5/1000</f>
        <v>8.808789230270893</v>
      </c>
      <c r="L5" s="92">
        <f>$C5*年まとめ!N5/1000</f>
        <v>20.244744450617187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f>mm!O6</f>
        <v>1185.1747064648464</v>
      </c>
      <c r="D6" s="92">
        <f>$C6*年まとめ!F6/1000</f>
        <v>14.400938832063584</v>
      </c>
      <c r="E6" s="92">
        <f>$C6*年まとめ!G6/1000</f>
        <v>13.200354381200398</v>
      </c>
      <c r="F6" s="92">
        <f>$C6*年まとめ!H6/1000</f>
        <v>75.905367880476348</v>
      </c>
      <c r="G6" s="92">
        <f>$C6*年まとめ!I6/1000</f>
        <v>24.728028532573568</v>
      </c>
      <c r="H6" s="92">
        <f>$C6*年まとめ!J6/1000</f>
        <v>71.117181837723919</v>
      </c>
      <c r="I6" s="92">
        <f>$C6*年まとめ!K6/1000</f>
        <v>8.5813407735073319</v>
      </c>
      <c r="J6" s="92">
        <f>$C6*年まとめ!L6/1000</f>
        <v>4.1919300567591717</v>
      </c>
      <c r="K6" s="92">
        <f>$C6*年まとめ!M6/1000</f>
        <v>8.2626647528158728</v>
      </c>
      <c r="L6" s="92">
        <f>$C6*年まとめ!N6/1000</f>
        <v>9.2454014869523746</v>
      </c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f>mm!O7</f>
        <v>1005.8917197452229</v>
      </c>
      <c r="D7" s="92">
        <f>$C7*年まとめ!F7/1000</f>
        <v>18.300908970276009</v>
      </c>
      <c r="E7" s="92">
        <f>$C7*年まとめ!G7/1000</f>
        <v>11.657884733922334</v>
      </c>
      <c r="F7" s="92">
        <f>$C7*年まとめ!H7/1000</f>
        <v>68.683109789512457</v>
      </c>
      <c r="G7" s="92">
        <f>$C7*年まとめ!I7/1000</f>
        <v>18.572682236376501</v>
      </c>
      <c r="H7" s="92">
        <f>$C7*年まとめ!J7/1000</f>
        <v>55.192412074217664</v>
      </c>
      <c r="I7" s="92">
        <f>$C7*年まとめ!K7/1000</f>
        <v>1.8693127209343996</v>
      </c>
      <c r="J7" s="92">
        <f>$C7*年まとめ!L7/1000</f>
        <v>8.3483996815286634</v>
      </c>
      <c r="K7" s="92">
        <f>$C7*年まとめ!M7/1000</f>
        <v>7.4235603260727103</v>
      </c>
      <c r="L7" s="92">
        <f>$C7*年まとめ!N7/1000</f>
        <v>12.934585139777644</v>
      </c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91">
        <f>mm!O8</f>
        <v>964.87129128880576</v>
      </c>
      <c r="D8" s="92">
        <f>$C8*年まとめ!F8/1000</f>
        <v>14.982243478347138</v>
      </c>
      <c r="E8" s="92">
        <f>$C8*年まとめ!G8/1000</f>
        <v>11.588943383401295</v>
      </c>
      <c r="F8" s="92">
        <f>$C8*年まとめ!H8/1000</f>
        <v>17.231916292430132</v>
      </c>
      <c r="G8" s="92">
        <f>$C8*年まとめ!I8/1000</f>
        <v>18.45308195526286</v>
      </c>
      <c r="H8" s="92">
        <f>$C8*年まとめ!J8/1000</f>
        <v>14.077062545201992</v>
      </c>
      <c r="I8" s="92">
        <f>$C8*年まとめ!K8/1000</f>
        <v>2.7451461060304148</v>
      </c>
      <c r="J8" s="92">
        <f>$C8*年まとめ!L8/1000</f>
        <v>4.9822460156139483</v>
      </c>
      <c r="K8" s="92">
        <f>$C8*年まとめ!M8/1000</f>
        <v>2.3791175326550249</v>
      </c>
      <c r="L8" s="92">
        <f>$C8*年まとめ!N8/1000</f>
        <v>16.034309306358903</v>
      </c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104">
        <f>mm!O9</f>
        <v>469.01273885350315</v>
      </c>
      <c r="D9" s="101">
        <f>$C9*年まとめ!F9/1000</f>
        <v>15.992124203821653</v>
      </c>
      <c r="E9" s="101">
        <f>$C9*年まとめ!G9/1000</f>
        <v>11.417894904458599</v>
      </c>
      <c r="F9" s="101">
        <f>$C9*年まとめ!H9/1000</f>
        <v>74.383964968152867</v>
      </c>
      <c r="G9" s="101">
        <f>$C9*年まとめ!I9/1000</f>
        <v>17.138015923566879</v>
      </c>
      <c r="H9" s="101">
        <f>$C9*年まとめ!J9/1000</f>
        <v>67.589515923566879</v>
      </c>
      <c r="I9" s="101">
        <f>$C9*年まとめ!K9/1000</f>
        <v>2.5724140127388537</v>
      </c>
      <c r="J9" s="101">
        <f>$C9*年まとめ!L9/1000</f>
        <v>3.3438503184713371</v>
      </c>
      <c r="K9" s="101">
        <f>$C9*年まとめ!M9/1000</f>
        <v>7.1497101910828027</v>
      </c>
      <c r="L9" s="101">
        <f>$C9*年まとめ!N9/1000</f>
        <v>14.383543389104803</v>
      </c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246">
        <f>mm!O10</f>
        <v>46.44</v>
      </c>
      <c r="D10" s="101">
        <f>$C10*年まとめ!F10/1000</f>
        <v>2.707452</v>
      </c>
      <c r="E10" s="248">
        <f>$C10*年まとめ!G10/1000</f>
        <v>2.4288119999999997</v>
      </c>
      <c r="F10" s="101">
        <f>$C10*年まとめ!H10/1000</f>
        <v>4.5650519999999997</v>
      </c>
      <c r="G10" s="248">
        <f>$C10*年まとめ!I10/1000</f>
        <v>3.5944560000000001</v>
      </c>
      <c r="H10" s="101">
        <f>$C10*年まとめ!J10/1000</f>
        <v>3.4690679999999996</v>
      </c>
      <c r="I10" s="248">
        <f>$C10*年まとめ!K10/1000</f>
        <v>0.30650399999999994</v>
      </c>
      <c r="J10" s="101">
        <f>$C10*年まとめ!L10/1000</f>
        <v>2.0665800000000001</v>
      </c>
      <c r="K10" s="101">
        <f>$C10*年まとめ!M10/1000</f>
        <v>0.62693999999999994</v>
      </c>
      <c r="L10" s="101">
        <f>$C10*年まとめ!N10/1000</f>
        <v>0.70289784377377462</v>
      </c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f>mm!O11</f>
        <v>1107.5</v>
      </c>
      <c r="D11" s="92">
        <f>$C11*年まとめ!F11/1000</f>
        <v>27.296050000000005</v>
      </c>
      <c r="E11" s="92">
        <f>$C11*年まとめ!G11/1000</f>
        <v>17.881199999999996</v>
      </c>
      <c r="F11" s="92">
        <f>$C11*年まとめ!H11/1000</f>
        <v>103.22739999999999</v>
      </c>
      <c r="G11" s="92">
        <f>$C11*年まとめ!I11/1000</f>
        <v>12.918099999999999</v>
      </c>
      <c r="H11" s="92">
        <f>$C11*年まとめ!J11/1000</f>
        <v>85.992699999999985</v>
      </c>
      <c r="I11" s="92">
        <f>$C11*年まとめ!K11/1000</f>
        <v>2.3508499999999999</v>
      </c>
      <c r="J11" s="92">
        <f>$C11*年まとめ!L11/1000</f>
        <v>6.1361999999999988</v>
      </c>
      <c r="K11" s="92">
        <f>$C11*年まとめ!M11/1000</f>
        <v>9.8749000000000002</v>
      </c>
      <c r="L11" s="92">
        <f>$C11*年まとめ!N11/1000</f>
        <v>33.175378558198751</v>
      </c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141">
        <f>mm!O12</f>
        <v>1655.615605095541</v>
      </c>
      <c r="D12" s="142">
        <f>$C12*年まとめ!F12/1000</f>
        <v>48.560919631536514</v>
      </c>
      <c r="E12" s="142">
        <f>$C12*年まとめ!G12/1000</f>
        <v>30.783355423668382</v>
      </c>
      <c r="F12" s="142">
        <f>$C12*年まとめ!H12/1000</f>
        <v>333.64189668732638</v>
      </c>
      <c r="G12" s="142">
        <f>$C12*年まとめ!I12/1000</f>
        <v>32.785449230922119</v>
      </c>
      <c r="H12" s="142">
        <f>$C12*年まとめ!J12/1000</f>
        <v>292.48930003544126</v>
      </c>
      <c r="I12" s="142">
        <f>$C12*年まとめ!K12/1000</f>
        <v>7.988275226723621</v>
      </c>
      <c r="J12" s="142">
        <f>$C12*年まとめ!L12/1000</f>
        <v>16.436779538689493</v>
      </c>
      <c r="K12" s="142">
        <f>$C12*年まとめ!M12/1000</f>
        <v>33.168330577550606</v>
      </c>
      <c r="L12" s="142">
        <f>$C12*年まとめ!N12/1000</f>
        <v>44.630430292558437</v>
      </c>
      <c r="M12" s="300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f>mm!O13</f>
        <v>1729.1315286624204</v>
      </c>
      <c r="D13" s="123">
        <f>$C13*年まとめ!F13/1000</f>
        <v>41.401716246278944</v>
      </c>
      <c r="E13" s="123">
        <f>$C13*年まとめ!G13/1000</f>
        <v>48.743702092004561</v>
      </c>
      <c r="F13" s="123">
        <f>$C13*年まとめ!H13/1000</f>
        <v>44.113985551815091</v>
      </c>
      <c r="G13" s="123">
        <f>$C13*年まとめ!I13/1000</f>
        <v>51.666649306260183</v>
      </c>
      <c r="H13" s="123">
        <f>$C13*年まとめ!J13/1000</f>
        <v>38.970523704089196</v>
      </c>
      <c r="I13" s="123">
        <f>$C13*年まとめ!K13/1000</f>
        <v>3.5433229875861914</v>
      </c>
      <c r="J13" s="123">
        <f>$C13*年まとめ!L13/1000</f>
        <v>13.085023593669366</v>
      </c>
      <c r="K13" s="123">
        <f>$C13*年まとめ!M13/1000</f>
        <v>5.4200582009876346</v>
      </c>
      <c r="L13" s="123">
        <f>$C13*年まとめ!N13/1000</f>
        <v>65.056259520975317</v>
      </c>
      <c r="M13" s="300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f>mm!O14</f>
        <v>1418.0538216560512</v>
      </c>
      <c r="D14" s="134">
        <f>$C14*年まとめ!F14/1000</f>
        <v>33.953381204939703</v>
      </c>
      <c r="E14" s="134">
        <f>$C14*年まとめ!G14/1000</f>
        <v>39.974514308174243</v>
      </c>
      <c r="F14" s="134">
        <f>$C14*年まとめ!H14/1000</f>
        <v>36.177702368669308</v>
      </c>
      <c r="G14" s="134">
        <f>$C14*年まとめ!I14/1000</f>
        <v>42.371611578663781</v>
      </c>
      <c r="H14" s="134">
        <f>$C14*年まとめ!J14/1000</f>
        <v>31.959569965894893</v>
      </c>
      <c r="I14" s="134">
        <f>$C14*年まとめ!K14/1000</f>
        <v>2.9058649504790197</v>
      </c>
      <c r="J14" s="134">
        <f>$C14*年まとめ!L14/1000</f>
        <v>10.730975293600698</v>
      </c>
      <c r="K14" s="134">
        <f>$C14*年まとめ!M14/1000</f>
        <v>4.444967961144191</v>
      </c>
      <c r="L14" s="134">
        <f>$C14*年まとめ!N14/1000</f>
        <v>53.35237713682195</v>
      </c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f>mm!O15</f>
        <v>1226.1146496815286</v>
      </c>
      <c r="D15" s="92">
        <f>$C15*年まとめ!F15/1000</f>
        <v>30.76267515923567</v>
      </c>
      <c r="E15" s="92">
        <f>$C15*年まとめ!G15/1000</f>
        <v>28.257975650116023</v>
      </c>
      <c r="F15" s="92">
        <f>$C15*年まとめ!H15/1000</f>
        <v>66.154986389729871</v>
      </c>
      <c r="G15" s="92">
        <f>$C15*年まとめ!I15/1000</f>
        <v>23.69027779739292</v>
      </c>
      <c r="H15" s="92">
        <f>$C15*年まとめ!J15/1000</f>
        <v>56.559345935507835</v>
      </c>
      <c r="I15" s="92">
        <f>$C15*年まとめ!K15/1000</f>
        <v>2.2199325590108656</v>
      </c>
      <c r="J15" s="92">
        <f>$C15*年まとめ!L15/1000</f>
        <v>10.477452737836431</v>
      </c>
      <c r="K15" s="92">
        <f>$C15*年まとめ!M15/1000</f>
        <v>7.7543580288300369</v>
      </c>
      <c r="L15" s="92">
        <f>$C15*年まとめ!N15/1000</f>
        <v>34.351716360084652</v>
      </c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f>mm!O16</f>
        <v>1215.4777070063692</v>
      </c>
      <c r="D16" s="92">
        <f>$C16*年まとめ!F16/1000</f>
        <v>38.579724577156128</v>
      </c>
      <c r="E16" s="92">
        <f>$C16*年まとめ!G16/1000</f>
        <v>49.275178546299806</v>
      </c>
      <c r="F16" s="92">
        <f>$C16*年まとめ!H16/1000</f>
        <v>24.211763226217965</v>
      </c>
      <c r="G16" s="92">
        <f>$C16*年まとめ!I16/1000</f>
        <v>69.361592074229947</v>
      </c>
      <c r="H16" s="92">
        <f>$C16*年まとめ!J16/1000</f>
        <v>16.529161114081727</v>
      </c>
      <c r="I16" s="92">
        <f>$C16*年まとめ!K16/1000</f>
        <v>2.165100102627592</v>
      </c>
      <c r="J16" s="92">
        <f>$C16*年まとめ!L16/1000</f>
        <v>7.6773840853325188</v>
      </c>
      <c r="K16" s="92">
        <f>$C16*年まとめ!M16/1000</f>
        <v>2.6840544244066162</v>
      </c>
      <c r="L16" s="92">
        <f>$C16*年まとめ!N16/1000</f>
        <v>40.412329053213597</v>
      </c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f>mm!O18</f>
        <v>1264.1099999999997</v>
      </c>
      <c r="D18" s="92">
        <f>$C18*年まとめ!F18/1000</f>
        <v>28.608846875000005</v>
      </c>
      <c r="E18" s="92">
        <f>$C18*年まとめ!G18/1000</f>
        <v>38.613679032258062</v>
      </c>
      <c r="F18" s="92">
        <f>$C18*年まとめ!H18/1000</f>
        <v>30.825628169014085</v>
      </c>
      <c r="G18" s="92">
        <f>$C18*年まとめ!I18/1000</f>
        <v>42.394972222222229</v>
      </c>
      <c r="H18" s="92">
        <f>$C18*年まとめ!J18/1000</f>
        <v>22.332434782608701</v>
      </c>
      <c r="I18" s="92">
        <f>$C18*年まとめ!K18/1000</f>
        <v>1.6785728900255756</v>
      </c>
      <c r="J18" s="92">
        <f>$C18*年まとめ!L18/1000</f>
        <v>7.8518375000000011</v>
      </c>
      <c r="K18" s="92">
        <f>$C18*年まとめ!M18/1000</f>
        <v>3.0026885245901638</v>
      </c>
      <c r="L18" s="92">
        <f>$C18*年まとめ!N18/1000</f>
        <v>48.462030652247982</v>
      </c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f>mm!O19</f>
        <v>1111.1464968152866</v>
      </c>
      <c r="D19" s="92">
        <f>$C19*年まとめ!F19/1000</f>
        <v>33.169887080490561</v>
      </c>
      <c r="E19" s="92">
        <f>$C19*年まとめ!G19/1000</f>
        <v>22.820879792189832</v>
      </c>
      <c r="F19" s="92">
        <f>$C19*年まとめ!H19/1000</f>
        <v>60.485120607331375</v>
      </c>
      <c r="G19" s="92">
        <f>$C19*年まとめ!I19/1000</f>
        <v>30.98660511721484</v>
      </c>
      <c r="H19" s="92">
        <f>$C19*年まとめ!J19/1000</f>
        <v>43.799459083142622</v>
      </c>
      <c r="I19" s="92">
        <f>$C19*年まとめ!K19/1000</f>
        <v>3.8131473649195593</v>
      </c>
      <c r="J19" s="92">
        <f>$C19*年まとめ!L19/1000</f>
        <v>16.346923986422063</v>
      </c>
      <c r="K19" s="92">
        <f>$C19*年まとめ!M19/1000</f>
        <v>8.8257376729120498</v>
      </c>
      <c r="L19" s="92">
        <f>$C19*年まとめ!N19/1000</f>
        <v>14.753431056886345</v>
      </c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f>mm!O20</f>
        <v>2042.197452229299</v>
      </c>
      <c r="D20" s="92">
        <f>$C20*年まとめ!F20/1000</f>
        <v>46.840178138339922</v>
      </c>
      <c r="E20" s="92">
        <f>$C20*年まとめ!G20/1000</f>
        <v>22.317940292637442</v>
      </c>
      <c r="F20" s="92">
        <f>$C20*年まとめ!H20/1000</f>
        <v>291.24456690754653</v>
      </c>
      <c r="G20" s="92">
        <f>$C20*年まとめ!I20/1000</f>
        <v>22.148535834378677</v>
      </c>
      <c r="H20" s="92">
        <f>$C20*年まとめ!J20/1000</f>
        <v>259.22191606524831</v>
      </c>
      <c r="I20" s="92">
        <f>$C20*年まとめ!K20/1000</f>
        <v>10.581975716245891</v>
      </c>
      <c r="J20" s="92">
        <f>$C20*年まとめ!L20/1000</f>
        <v>9.0512843739273041</v>
      </c>
      <c r="K20" s="92">
        <f>$C20*年まとめ!M20/1000</f>
        <v>29.068682625393585</v>
      </c>
      <c r="L20" s="92">
        <f>$C20*年まとめ!N20/1000</f>
        <v>55.323544197677151</v>
      </c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104">
        <f>mm!O21</f>
        <v>1235</v>
      </c>
      <c r="D21" s="101">
        <f>$C21*年まとめ!F21/1000</f>
        <v>24.838069956277327</v>
      </c>
      <c r="E21" s="101">
        <f>$C21*年まとめ!G21/1000</f>
        <v>18.878164812127078</v>
      </c>
      <c r="F21" s="101">
        <f>$C21*年まとめ!H21/1000</f>
        <v>70.698448519040895</v>
      </c>
      <c r="G21" s="101">
        <f>$C21*年まとめ!I21/1000</f>
        <v>26.918551158408157</v>
      </c>
      <c r="H21" s="101">
        <f>$C21*年まとめ!J21/1000</f>
        <v>65.886798608090473</v>
      </c>
      <c r="I21" s="101">
        <f>$C21*年まとめ!K21/1000</f>
        <v>4.1025843989769815</v>
      </c>
      <c r="J21" s="101">
        <f>$C21*年まとめ!L21/1000</f>
        <v>5.5574001996007993</v>
      </c>
      <c r="K21" s="101">
        <f>$C21*年まとめ!M21/1000</f>
        <v>8.0881324557795136</v>
      </c>
      <c r="L21" s="101">
        <f>$C21*年まとめ!N21/1000</f>
        <v>31.940071947988223</v>
      </c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f>mm!O22</f>
        <v>1167.2038216560506</v>
      </c>
      <c r="D22" s="92">
        <f>$C22*年まとめ!F22/1000</f>
        <v>33.295701737161615</v>
      </c>
      <c r="E22" s="92">
        <f>$C22*年まとめ!G22/1000</f>
        <v>36.397300345434317</v>
      </c>
      <c r="F22" s="92">
        <f>$C22*年まとめ!H22/1000</f>
        <v>66.754389079020413</v>
      </c>
      <c r="G22" s="92">
        <f>$C22*年まとめ!I22/1000</f>
        <v>59.724925644321893</v>
      </c>
      <c r="H22" s="92">
        <f>$C22*年まとめ!J22/1000</f>
        <v>55.23220409307072</v>
      </c>
      <c r="I22" s="92">
        <f>$C22*年まとめ!K22/1000</f>
        <v>5.705777232809063</v>
      </c>
      <c r="J22" s="92">
        <f>$C22*年まとめ!L22/1000</f>
        <v>17.079430085048983</v>
      </c>
      <c r="K22" s="92">
        <f>$C22*年まとめ!M22/1000</f>
        <v>8.0391264695237368</v>
      </c>
      <c r="L22" s="92">
        <f>$C22*年まとめ!N22/1000</f>
        <v>23.524285016369724</v>
      </c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f>mm!O23</f>
        <v>1351.6076115485562</v>
      </c>
      <c r="D23" s="92">
        <f>$C23*年まとめ!F23/1000</f>
        <v>37.536758530183732</v>
      </c>
      <c r="E23" s="92">
        <f>$C23*年まとめ!G23/1000</f>
        <v>30.571466535433068</v>
      </c>
      <c r="F23" s="92">
        <f>$C23*年まとめ!H23/1000</f>
        <v>121.24096456692914</v>
      </c>
      <c r="G23" s="92">
        <f>$C23*年まとめ!I23/1000</f>
        <v>60.755331364829374</v>
      </c>
      <c r="H23" s="92">
        <f>$C23*年まとめ!J23/1000</f>
        <v>94.286164698162722</v>
      </c>
      <c r="I23" s="92">
        <f>$C23*年まとめ!K23/1000</f>
        <v>2.8617355643044626</v>
      </c>
      <c r="J23" s="92">
        <f>$C23*年まとめ!L23/1000</f>
        <v>10.51260498687664</v>
      </c>
      <c r="K23" s="92">
        <f>$C23*年まとめ!M23/1000</f>
        <v>11.475049212598424</v>
      </c>
      <c r="L23" s="92">
        <f>$C23*年まとめ!N23/1000</f>
        <v>45.074656842760753</v>
      </c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f>mm!O24</f>
        <v>1671.464968152866</v>
      </c>
      <c r="D24" s="92">
        <f>$C24*年まとめ!F24/1000</f>
        <v>50.134308917197458</v>
      </c>
      <c r="E24" s="92">
        <f>$C24*年まとめ!G24/1000</f>
        <v>39.967216560509556</v>
      </c>
      <c r="F24" s="92">
        <f>$C24*年まとめ!H24/1000</f>
        <v>132.46581847133757</v>
      </c>
      <c r="G24" s="92">
        <f>$C24*年まとめ!I24/1000</f>
        <v>74.143407643312102</v>
      </c>
      <c r="H24" s="92">
        <f>$C24*年まとめ!J24/1000</f>
        <v>107.55836942675158</v>
      </c>
      <c r="I24" s="92">
        <f>$C24*年まとめ!K24/1000</f>
        <v>2.7069299363057322</v>
      </c>
      <c r="J24" s="92">
        <f>$C24*年まとめ!L24/1000</f>
        <v>11.353646496815287</v>
      </c>
      <c r="K24" s="92">
        <f>$C24*年まとめ!M24/1000</f>
        <v>9.5224076433121052</v>
      </c>
      <c r="L24" s="92">
        <f>$C24*年まとめ!N24/1000</f>
        <v>52.197706898117062</v>
      </c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f>mm!O25</f>
        <v>2239.1001011122348</v>
      </c>
      <c r="D25" s="142">
        <f>$C25*年まとめ!F25/1000</f>
        <v>44.317983932633936</v>
      </c>
      <c r="E25" s="142">
        <f>$C25*年まとめ!G25/1000</f>
        <v>34.314776958798483</v>
      </c>
      <c r="F25" s="142">
        <f>$C25*年まとめ!H25/1000</f>
        <v>88.474923147754708</v>
      </c>
      <c r="G25" s="142">
        <f>$C25*年まとめ!I25/1000</f>
        <v>25.896856148384373</v>
      </c>
      <c r="H25" s="142">
        <f>$C25*年まとめ!J25/1000</f>
        <v>71.257630434782598</v>
      </c>
      <c r="I25" s="142">
        <f>$C25*年まとめ!K25/1000</f>
        <v>1.9703643065376391</v>
      </c>
      <c r="J25" s="142">
        <f>$C25*年まとめ!L25/1000</f>
        <v>16.76433592712397</v>
      </c>
      <c r="K25" s="142">
        <f>$C25*年まとめ!M25/1000</f>
        <v>7.4259645830684278</v>
      </c>
      <c r="L25" s="142">
        <f>$C25*年まとめ!N25/1000</f>
        <v>60.97327745692418</v>
      </c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f>mm!O26</f>
        <v>2142.3400191021969</v>
      </c>
      <c r="D26" s="149">
        <f>$C26*年まとめ!F26/1000</f>
        <v>62.369303181156106</v>
      </c>
      <c r="E26" s="149">
        <f>$C26*年まとめ!G26/1000</f>
        <v>45.711145473359771</v>
      </c>
      <c r="F26" s="149">
        <f>$C26*年まとめ!H26/1000</f>
        <v>299.42726507033939</v>
      </c>
      <c r="G26" s="149">
        <f>$C26*年まとめ!I26/1000</f>
        <v>49.576684008525</v>
      </c>
      <c r="H26" s="149">
        <f>$C26*年まとめ!J26/1000</f>
        <v>258.63983411147427</v>
      </c>
      <c r="I26" s="149">
        <f>$C26*年まとめ!K26/1000</f>
        <v>8.6742586322706643</v>
      </c>
      <c r="J26" s="149">
        <f>$C26*年まとめ!L26/1000</f>
        <v>20.434438688897579</v>
      </c>
      <c r="K26" s="149">
        <f>$C26*年まとめ!M26/1000</f>
        <v>30.71854132474736</v>
      </c>
      <c r="L26" s="149">
        <f>$C26*年まとめ!N26/1000</f>
        <v>69.162645792896015</v>
      </c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f>mm!O27</f>
        <v>2494.2508033452887</v>
      </c>
      <c r="D27" s="92">
        <f>$C27*年まとめ!F27/1000</f>
        <v>65.299670826384087</v>
      </c>
      <c r="E27" s="92">
        <f>$C27*年まとめ!G27/1000</f>
        <v>48.218116596659009</v>
      </c>
      <c r="F27" s="92">
        <f>$C27*年まとめ!H27/1000</f>
        <v>357.65689438319947</v>
      </c>
      <c r="G27" s="92">
        <f>$C27*年まとめ!I27/1000</f>
        <v>42.208064838858647</v>
      </c>
      <c r="H27" s="92">
        <f>$C27*年まとめ!J27/1000</f>
        <v>324.18634504897955</v>
      </c>
      <c r="I27" s="92">
        <f>$C27*年まとめ!K27/1000</f>
        <v>11.45395153597736</v>
      </c>
      <c r="J27" s="92">
        <f>$C27*年まとめ!L27/1000</f>
        <v>19.873502673447568</v>
      </c>
      <c r="K27" s="92">
        <f>$C27*年まとめ!M27/1000</f>
        <v>36.233991020423183</v>
      </c>
      <c r="L27" s="92">
        <f>$C27*年まとめ!N27/1000</f>
        <v>75.153981198113669</v>
      </c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f>mm!O28</f>
        <v>2791.284856736555</v>
      </c>
      <c r="D28" s="92">
        <f>$C28*年まとめ!F28/1000</f>
        <v>68.870876815543795</v>
      </c>
      <c r="E28" s="92">
        <f>$C28*年まとめ!G28/1000</f>
        <v>49.125660901214879</v>
      </c>
      <c r="F28" s="92">
        <f>$C28*年まとめ!H28/1000</f>
        <v>373.75815089148676</v>
      </c>
      <c r="G28" s="92">
        <f>$C28*年まとめ!I28/1000</f>
        <v>42.907406374270479</v>
      </c>
      <c r="H28" s="92">
        <f>$C28*年まとめ!J28/1000</f>
        <v>338.49808131072047</v>
      </c>
      <c r="I28" s="92">
        <f>$C28*年まとめ!K28/1000</f>
        <v>10.162250858181636</v>
      </c>
      <c r="J28" s="92">
        <f>$C28*年まとめ!L28/1000</f>
        <v>20.72127205149112</v>
      </c>
      <c r="K28" s="92">
        <f>$C28*年まとめ!M28/1000</f>
        <v>38.070506239354344</v>
      </c>
      <c r="L28" s="92">
        <f>$C28*年まとめ!N28/1000</f>
        <v>71.259872054119199</v>
      </c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f>mm!O29</f>
        <v>1962.6751592356688</v>
      </c>
      <c r="D29" s="92">
        <f>$C29*年まとめ!F29/1000</f>
        <v>62.7236831210191</v>
      </c>
      <c r="E29" s="92">
        <f>$C29*年まとめ!G29/1000</f>
        <v>58.063255095541393</v>
      </c>
      <c r="F29" s="92">
        <f>$C29*年まとめ!H29/1000</f>
        <v>293.03321592356684</v>
      </c>
      <c r="G29" s="92">
        <f>$C29*年まとめ!I29/1000</f>
        <v>59.407890764331199</v>
      </c>
      <c r="H29" s="92">
        <f>$C29*年まとめ!J29/1000</f>
        <v>259.4682525477707</v>
      </c>
      <c r="I29" s="92">
        <f>$C29*年まとめ!K29/1000</f>
        <v>8.2744461783439487</v>
      </c>
      <c r="J29" s="92">
        <f>$C29*年まとめ!L29/1000</f>
        <v>24.551048726114647</v>
      </c>
      <c r="K29" s="92">
        <f>$C29*年まとめ!M29/1000</f>
        <v>32.431794585987262</v>
      </c>
      <c r="L29" s="92">
        <f>$C29*年まとめ!N29/1000</f>
        <v>67.336090232073545</v>
      </c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f>mm!O30</f>
        <v>2257.5111394016549</v>
      </c>
      <c r="D30" s="92">
        <f>$C30*年まとめ!F30/1000</f>
        <v>48.146570683795794</v>
      </c>
      <c r="E30" s="92">
        <f>$C30*年まとめ!G30/1000</f>
        <v>49.449730444289862</v>
      </c>
      <c r="F30" s="92">
        <f>$C30*年まとめ!H30/1000</f>
        <v>75.13836380302719</v>
      </c>
      <c r="G30" s="92">
        <f>$C30*年まとめ!I30/1000</f>
        <v>38.901775670728178</v>
      </c>
      <c r="H30" s="92">
        <f>$C30*年まとめ!J30/1000</f>
        <v>65.111640435924187</v>
      </c>
      <c r="I30" s="92">
        <f>$C30*年まとめ!K30/1000</f>
        <v>7.5852284289577243</v>
      </c>
      <c r="J30" s="92">
        <f>$C30*年まとめ!L30/1000</f>
        <v>11.072841586083086</v>
      </c>
      <c r="K30" s="92">
        <f>$C30*年まとめ!M30/1000</f>
        <v>8.7798821777949012</v>
      </c>
      <c r="L30" s="92">
        <f>$C30*年まとめ!N30/1000</f>
        <v>87.21735133751055</v>
      </c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f>mm!O31</f>
        <v>1444.1401273885351</v>
      </c>
      <c r="D31" s="92">
        <f>$C31*年まとめ!F31/1000</f>
        <v>28.955805095541404</v>
      </c>
      <c r="E31" s="92">
        <f>$C31*年まとめ!G31/1000</f>
        <v>22.250954458598724</v>
      </c>
      <c r="F31" s="92">
        <f>$C31*年まとめ!H31/1000</f>
        <v>61.172218152866236</v>
      </c>
      <c r="G31" s="92">
        <f>$C31*年まとめ!I31/1000</f>
        <v>22.672565286624206</v>
      </c>
      <c r="H31" s="92">
        <f>$C31*年まとめ!J31/1000</f>
        <v>50.10286719745222</v>
      </c>
      <c r="I31" s="92">
        <f>$C31*年まとめ!K31/1000</f>
        <v>2.4908684713375795</v>
      </c>
      <c r="J31" s="92">
        <f>$C31*年まとめ!L31/1000</f>
        <v>8.852458280254778</v>
      </c>
      <c r="K31" s="92">
        <f>$C31*年まとめ!M31/1000</f>
        <v>6.8074095541401265</v>
      </c>
      <c r="L31" s="92">
        <f>$C31*年まとめ!N31/1000</f>
        <v>30.194022484659168</v>
      </c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f>mm!O32</f>
        <v>1649.808917197452</v>
      </c>
      <c r="D32" s="92">
        <f>$C32*年まとめ!F32/1000</f>
        <v>48.044401079617835</v>
      </c>
      <c r="E32" s="92">
        <f>$C32*年まとめ!G32/1000</f>
        <v>34.422108350318474</v>
      </c>
      <c r="F32" s="92">
        <f>$C32*年まとめ!H32/1000</f>
        <v>60.403853933121013</v>
      </c>
      <c r="G32" s="92">
        <f>$C32*年まとめ!I32/1000</f>
        <v>40.896624710191091</v>
      </c>
      <c r="H32" s="92">
        <f>$C32*年まとめ!J32/1000</f>
        <v>57.163652133757964</v>
      </c>
      <c r="I32" s="92">
        <f>$C32*年まとめ!K32/1000</f>
        <v>4.0974109171974522</v>
      </c>
      <c r="J32" s="92">
        <f>$C32*年まとめ!L32/1000</f>
        <v>10.400590254777072</v>
      </c>
      <c r="K32" s="92">
        <f>$C32*年まとめ!M32/1000</f>
        <v>7.3905137898089155</v>
      </c>
      <c r="L32" s="92">
        <f>$C32*年まとめ!N32/1000</f>
        <v>64.459195008886951</v>
      </c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f>mm!O33</f>
        <v>1435.2538596212003</v>
      </c>
      <c r="D33" s="92">
        <f>$C33*年まとめ!F33/1000</f>
        <v>30.992295553514506</v>
      </c>
      <c r="E33" s="92">
        <f>$C33*年まとめ!G33/1000</f>
        <v>21.918618733564131</v>
      </c>
      <c r="F33" s="92">
        <f>$C33*年まとめ!H33/1000</f>
        <v>19.808008131732997</v>
      </c>
      <c r="G33" s="92">
        <f>$C33*年まとめ!I33/1000</f>
        <v>26.882324034199208</v>
      </c>
      <c r="H33" s="92">
        <f>$C33*年まとめ!J33/1000</f>
        <v>15.784344165635225</v>
      </c>
      <c r="I33" s="92">
        <f>$C33*年まとめ!K33/1000</f>
        <v>3.1463569336003103</v>
      </c>
      <c r="J33" s="92">
        <f>$C33*年まとめ!L33/1000</f>
        <v>4.8096094139907359</v>
      </c>
      <c r="K33" s="92">
        <f>$C33*年まとめ!M33/1000</f>
        <v>2.697982340485038</v>
      </c>
      <c r="L33" s="92">
        <f>$C33*年まとめ!N33/1000</f>
        <v>41.710954236280017</v>
      </c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f>mm!O34</f>
        <v>1358.5987261146497</v>
      </c>
      <c r="D34" s="92">
        <f>$C34*年まとめ!F34/1000</f>
        <v>29.862195005510085</v>
      </c>
      <c r="E34" s="92">
        <f>$C34*年まとめ!G34/1000</f>
        <v>27.073415802015255</v>
      </c>
      <c r="F34" s="92">
        <f>$C34*年まとめ!H34/1000</f>
        <v>18.507477114083709</v>
      </c>
      <c r="G34" s="92">
        <f>$C34*年まとめ!I34/1000</f>
        <v>29.012666473653724</v>
      </c>
      <c r="H34" s="92">
        <f>$C34*年まとめ!J34/1000</f>
        <v>13.24101866499697</v>
      </c>
      <c r="I34" s="92">
        <f>$C34*年まとめ!K34/1000</f>
        <v>1.2800698845032334</v>
      </c>
      <c r="J34" s="92">
        <f>$C34*年まとめ!L34/1000</f>
        <v>6.6540136287933693</v>
      </c>
      <c r="K34" s="92">
        <f>$C34*年まとめ!M34/1000</f>
        <v>2.2497957173985923</v>
      </c>
      <c r="L34" s="92">
        <f>$C34*年まとめ!N34/1000</f>
        <v>47.864819004111297</v>
      </c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104">
        <f>mm!O35</f>
        <v>944</v>
      </c>
      <c r="D35" s="101">
        <f>$C35*年まとめ!F35/1000</f>
        <v>13.334749346870842</v>
      </c>
      <c r="E35" s="101">
        <f>$C35*年まとめ!G35/1000</f>
        <v>12.024089333868517</v>
      </c>
      <c r="F35" s="101">
        <f>$C35*年まとめ!H35/1000</f>
        <v>10.793624030971703</v>
      </c>
      <c r="G35" s="101">
        <f>$C35*年まとめ!I35/1000</f>
        <v>13.597612771667984</v>
      </c>
      <c r="H35" s="101">
        <f>$C35*年まとめ!J35/1000</f>
        <v>10.721793063074534</v>
      </c>
      <c r="I35" s="101">
        <f>$C35*年まとめ!K35/1000</f>
        <v>2.0927142800227303</v>
      </c>
      <c r="J35" s="101">
        <f>$C35*年まとめ!L35/1000</f>
        <v>2.2429004905480414</v>
      </c>
      <c r="K35" s="101">
        <f>$C35*年まとめ!M35/1000</f>
        <v>1.2906792855962135</v>
      </c>
      <c r="L35" s="101">
        <f>$C35*年まとめ!N35/1000</f>
        <v>16.37760154304274</v>
      </c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f>mm!O36</f>
        <v>1213.1528662420383</v>
      </c>
      <c r="D36" s="92">
        <f>$C36*年まとめ!F36/1000</f>
        <v>22.187832165605098</v>
      </c>
      <c r="E36" s="92">
        <f>$C36*年まとめ!G36/1000</f>
        <v>23.861208917197452</v>
      </c>
      <c r="F36" s="92">
        <f>$C36*年まとめ!H36/1000</f>
        <v>17.506290764331212</v>
      </c>
      <c r="G36" s="92">
        <f>$C36*年まとめ!I36/1000</f>
        <v>19.353759554140129</v>
      </c>
      <c r="H36" s="92">
        <f>$C36*年まとめ!J36/1000</f>
        <v>13.758417515923567</v>
      </c>
      <c r="I36" s="92">
        <f>$C36*年まとめ!K36/1000</f>
        <v>0.50736305732484077</v>
      </c>
      <c r="J36" s="92">
        <f>$C36*年まとめ!L36/1000</f>
        <v>8.6446156050955416</v>
      </c>
      <c r="K36" s="92">
        <f>$C36*年まとめ!M36/1000</f>
        <v>2.4693340764331211</v>
      </c>
      <c r="L36" s="92">
        <f>$C36*年まとめ!N36/1000</f>
        <v>39.549706925645104</v>
      </c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f>mm!O37</f>
        <v>1110.0000000000002</v>
      </c>
      <c r="D37" s="92">
        <f>$C37*年まとめ!F37/1000</f>
        <v>25.323789139218984</v>
      </c>
      <c r="E37" s="92">
        <f>$C37*年まとめ!G37/1000</f>
        <v>28.187978010048251</v>
      </c>
      <c r="F37" s="92">
        <f>$C37*年まとめ!H37/1000</f>
        <v>23.962399487901902</v>
      </c>
      <c r="G37" s="92">
        <f>$C37*年まとめ!I37/1000</f>
        <v>25.630105048403614</v>
      </c>
      <c r="H37" s="92">
        <f>$C37*年まとめ!J37/1000</f>
        <v>15.183031669820446</v>
      </c>
      <c r="I37" s="92">
        <f>$C37*年まとめ!K37/1000</f>
        <v>1.5083655540723575</v>
      </c>
      <c r="J37" s="92">
        <f>$C37*年まとめ!L37/1000</f>
        <v>9.0797894656546774</v>
      </c>
      <c r="K37" s="92">
        <f>$C37*年まとめ!M37/1000</f>
        <v>3.3210356658555549</v>
      </c>
      <c r="L37" s="92">
        <f>$C37*年まとめ!N37/1000</f>
        <v>29.034651007981257</v>
      </c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f>mm!O38</f>
        <v>1694.2647994907704</v>
      </c>
      <c r="D38" s="92">
        <f>$C38*年まとめ!F38/1000</f>
        <v>23.143744430299172</v>
      </c>
      <c r="E38" s="92">
        <f>$C38*年まとめ!G38/1000</f>
        <v>19.848844048376829</v>
      </c>
      <c r="F38" s="92">
        <f>$C38*年まとめ!H38/1000</f>
        <v>60.173494589433488</v>
      </c>
      <c r="G38" s="92">
        <f>$C38*年まとめ!I38/1000</f>
        <v>9.4017743475493312</v>
      </c>
      <c r="H38" s="92">
        <f>$C38*年まとめ!J38/1000</f>
        <v>57.164048376830046</v>
      </c>
      <c r="I38" s="92">
        <f>$C38*年まとめ!K38/1000</f>
        <v>3.9717788033099941</v>
      </c>
      <c r="J38" s="92">
        <f>$C38*年まとめ!L38/1000</f>
        <v>5.5319847231063015</v>
      </c>
      <c r="K38" s="92">
        <f>$C38*年まとめ!M38/1000</f>
        <v>5.4742953532781673</v>
      </c>
      <c r="L38" s="92">
        <f>$C38*年まとめ!N38/1000</f>
        <v>34.919397823275361</v>
      </c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22">
        <f>mm!O39</f>
        <v>783.26828073379886</v>
      </c>
      <c r="D39" s="123">
        <f>$C39*年まとめ!F39/1000</f>
        <v>17.344196836530447</v>
      </c>
      <c r="E39" s="123">
        <f>$C39*年まとめ!G39/1000</f>
        <v>15.349738792693543</v>
      </c>
      <c r="F39" s="123">
        <f>$C39*年まとめ!H39/1000</f>
        <v>19.027222241480594</v>
      </c>
      <c r="G39" s="123">
        <f>$C39*年まとめ!I39/1000</f>
        <v>15.088388765919543</v>
      </c>
      <c r="H39" s="123">
        <f>$C39*年まとめ!J39/1000</f>
        <v>15.856209775272847</v>
      </c>
      <c r="I39" s="123">
        <f>$C39*年まとめ!K39/1000</f>
        <v>0.85187979846361117</v>
      </c>
      <c r="J39" s="123">
        <f>$C39*年まとめ!L39/1000</f>
        <v>6.899668193009008</v>
      </c>
      <c r="K39" s="123">
        <f>$C39*年まとめ!M39/1000</f>
        <v>2.5526138898537254</v>
      </c>
      <c r="L39" s="123">
        <f>$C39*年まとめ!N39/1000</f>
        <v>22.194667522100133</v>
      </c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205"/>
      <c r="D40" s="142"/>
      <c r="E40" s="142"/>
      <c r="F40" s="142"/>
      <c r="G40" s="149"/>
      <c r="H40" s="149"/>
      <c r="I40" s="149"/>
      <c r="J40" s="149"/>
      <c r="K40" s="149"/>
      <c r="L40" s="149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92">
        <f>mm!O41</f>
        <v>1993</v>
      </c>
      <c r="D41" s="92">
        <f>$C41*年まとめ!F41/1000</f>
        <v>57.172985092174734</v>
      </c>
      <c r="E41" s="92">
        <f>$C41*年まとめ!G41/1000</f>
        <v>45.888548175455988</v>
      </c>
      <c r="F41" s="92">
        <f>$C41*年まとめ!H41/1000</f>
        <v>364.96291578162482</v>
      </c>
      <c r="G41" s="134">
        <f>$C41*年まとめ!I41/1000</f>
        <v>43.55053124577708</v>
      </c>
      <c r="H41" s="134">
        <f>$C41*年まとめ!J41/1000</f>
        <v>306.53123625636692</v>
      </c>
      <c r="I41" s="134">
        <f>$C41*年まとめ!K41/1000</f>
        <v>10.467622429574087</v>
      </c>
      <c r="J41" s="134">
        <f>$C41*年まとめ!L41/1000</f>
        <v>23.468491219192639</v>
      </c>
      <c r="K41" s="134">
        <f>$C41*年まとめ!M41/1000</f>
        <v>36.454342832658746</v>
      </c>
      <c r="L41" s="134">
        <f>$C41*年まとめ!N41/1000</f>
        <v>43.517822308645442</v>
      </c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f>mm!O42</f>
        <v>2020.8784213876513</v>
      </c>
      <c r="D42" s="92">
        <f>$C42*年まとめ!F42/1000</f>
        <v>35.979252642683406</v>
      </c>
      <c r="E42" s="92">
        <f>$C42*年まとめ!G42/1000</f>
        <v>32.30458644326476</v>
      </c>
      <c r="F42" s="92">
        <f>$C42*年まとめ!H42/1000</f>
        <v>176.78238090193355</v>
      </c>
      <c r="G42" s="92">
        <f>$C42*年まとめ!I42/1000</f>
        <v>28.815026283695275</v>
      </c>
      <c r="H42" s="92">
        <f>$C42*年まとめ!J42/1000</f>
        <v>160.07611883935246</v>
      </c>
      <c r="I42" s="92">
        <f>$C42*年まとめ!K42/1000</f>
        <v>5.5757180322316939</v>
      </c>
      <c r="J42" s="92">
        <f>$C42*年まとめ!L42/1000</f>
        <v>19.483155381190343</v>
      </c>
      <c r="K42" s="92">
        <f>$C42*年まとめ!M42/1000</f>
        <v>20.310632880678483</v>
      </c>
      <c r="L42" s="92">
        <f>$C42*年まとめ!N42/1000</f>
        <v>25.136370870972144</v>
      </c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f>mm!O43</f>
        <v>1433.5</v>
      </c>
      <c r="D43" s="92">
        <f>$C43*年まとめ!F43/1000</f>
        <v>21.751350000000002</v>
      </c>
      <c r="E43" s="92">
        <f>$C43*年まとめ!G43/1000</f>
        <v>22.852540000000005</v>
      </c>
      <c r="F43" s="92">
        <f>$C43*年まとめ!H43/1000</f>
        <v>20.804729999999999</v>
      </c>
      <c r="G43" s="92">
        <f>$C43*年まとめ!I43/1000</f>
        <v>18.374020000000002</v>
      </c>
      <c r="H43" s="92">
        <f>$C43*年まとめ!J43/1000</f>
        <v>22.809455</v>
      </c>
      <c r="I43" s="92">
        <f>$C43*年まとめ!K43/1000</f>
        <v>2.54481</v>
      </c>
      <c r="J43" s="92">
        <f>$C43*年まとめ!L43/1000</f>
        <v>4.3557899999999998</v>
      </c>
      <c r="K43" s="92">
        <f>$C43*年まとめ!M43/1000</f>
        <v>2.6266500000000002</v>
      </c>
      <c r="L43" s="92">
        <f>$C43*年まとめ!N43/1000</f>
        <v>22.852540000000005</v>
      </c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f>mm!O44</f>
        <v>1817.3248407643312</v>
      </c>
      <c r="D44" s="92">
        <f>$C44*年まとめ!F44/1000</f>
        <v>29.585579474611809</v>
      </c>
      <c r="E44" s="92">
        <f>$C44*年まとめ!G44/1000</f>
        <v>32.648663611889191</v>
      </c>
      <c r="F44" s="92">
        <f>$C44*年まとめ!H44/1000</f>
        <v>49.106294862235316</v>
      </c>
      <c r="G44" s="92">
        <f>$C44*年まとめ!I44/1000</f>
        <v>27.161703645119832</v>
      </c>
      <c r="H44" s="92">
        <f>$C44*年まとめ!J44/1000</f>
        <v>43.286557711328385</v>
      </c>
      <c r="I44" s="92">
        <f>$C44*年まとめ!K44/1000</f>
        <v>3.7976933226904714</v>
      </c>
      <c r="J44" s="92">
        <f>$C44*年まとめ!L44/1000</f>
        <v>10.210717100830188</v>
      </c>
      <c r="K44" s="92">
        <f>$C44*年まとめ!M44/1000</f>
        <v>5.8785461364398257</v>
      </c>
      <c r="L44" s="92">
        <f>$C44*年まとめ!N44/1000</f>
        <v>44.747816735464518</v>
      </c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184">
        <f>mm!O45</f>
        <v>1797.0700636942674</v>
      </c>
      <c r="D45" s="184">
        <f>$C45*年まとめ!F45/1000</f>
        <v>23.902705095541396</v>
      </c>
      <c r="E45" s="184">
        <f>$C45*年まとめ!G45/1000</f>
        <v>17.046842675159233</v>
      </c>
      <c r="F45" s="184">
        <f>$C45*年まとめ!H45/1000</f>
        <v>30.494522611464962</v>
      </c>
      <c r="G45" s="184">
        <f>$C45*年まとめ!I45/1000</f>
        <v>14.48872229299363</v>
      </c>
      <c r="H45" s="184">
        <f>$C45*年まとめ!J45/1000</f>
        <v>28.532488535031849</v>
      </c>
      <c r="I45" s="184">
        <f>$C45*年まとめ!K45/1000</f>
        <v>1.2534777070063694</v>
      </c>
      <c r="J45" s="184">
        <f>$C45*年まとめ!L45/1000</f>
        <v>4.8729343949044583</v>
      </c>
      <c r="K45" s="184">
        <f>$C45*年まとめ!M45/1000</f>
        <v>3.9753837579617834</v>
      </c>
      <c r="L45" s="184">
        <f>$C45*年まとめ!N45/1000</f>
        <v>39.391614442922716</v>
      </c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f>mm!O46</f>
        <v>2030.9235668789806</v>
      </c>
      <c r="D46" s="142">
        <f>$C46*年まとめ!F46/1000</f>
        <v>26.630461178710924</v>
      </c>
      <c r="E46" s="142">
        <f>$C46*年まとめ!G46/1000</f>
        <v>27.480172784057839</v>
      </c>
      <c r="F46" s="142">
        <f>$C46*年まとめ!H46/1000</f>
        <v>48.504769912223495</v>
      </c>
      <c r="G46" s="142">
        <f>$C46*年まとめ!I46/1000</f>
        <v>28.643775644713077</v>
      </c>
      <c r="H46" s="142">
        <f>$C46*年まとめ!J46/1000</f>
        <v>45.561431072065552</v>
      </c>
      <c r="I46" s="142">
        <f>$C46*年まとめ!K46/1000</f>
        <v>5.6623215621605265</v>
      </c>
      <c r="J46" s="142">
        <f>$C46*年まとめ!L46/1000</f>
        <v>9.9129005300877502</v>
      </c>
      <c r="K46" s="142">
        <f>$C46*年まとめ!M46/1000</f>
        <v>3.8168952714190416</v>
      </c>
      <c r="L46" s="142">
        <f>$C46*年まとめ!N46/1000</f>
        <v>24.233719777483937</v>
      </c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f>mm!O47</f>
        <v>1968</v>
      </c>
      <c r="D47" s="149">
        <f>$C47*年まとめ!F47/1000</f>
        <v>27.619635000000002</v>
      </c>
      <c r="E47" s="149">
        <f>$C47*年まとめ!G47/1000</f>
        <v>25.395855000000005</v>
      </c>
      <c r="F47" s="149">
        <f>$C47*年まとめ!H47/1000</f>
        <v>47.526745000000005</v>
      </c>
      <c r="G47" s="149">
        <f>$C47*年まとめ!I47/1000</f>
        <v>30.729744999999998</v>
      </c>
      <c r="H47" s="149">
        <f>$C47*年まとめ!J47/1000</f>
        <v>40.731864999999999</v>
      </c>
      <c r="I47" s="149">
        <f>$C47*年まとめ!K47/1000</f>
        <v>5.3375799999999991</v>
      </c>
      <c r="J47" s="149">
        <f>$C47*年まとめ!L47/1000</f>
        <v>5.7899250000000002</v>
      </c>
      <c r="K47" s="149">
        <f>$C47*年まとめ!M47/1000</f>
        <v>3.9528750000000006</v>
      </c>
      <c r="L47" s="149">
        <f>$C47*年まとめ!N47/1000</f>
        <v>37.694105565860163</v>
      </c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f>mm!O48</f>
        <v>2047.7707006369426</v>
      </c>
      <c r="D48" s="92">
        <f>$C48*年まとめ!F48/1000</f>
        <v>38.033701127408413</v>
      </c>
      <c r="E48" s="92">
        <f>$C48*年まとめ!G48/1000</f>
        <v>33.026269159646596</v>
      </c>
      <c r="F48" s="92">
        <f>$C48*年まとめ!H48/1000</f>
        <v>106.79882775634701</v>
      </c>
      <c r="G48" s="92">
        <f>$C48*年まとめ!I48/1000</f>
        <v>40.748646319886767</v>
      </c>
      <c r="H48" s="92">
        <f>$C48*年まとめ!J48/1000</f>
        <v>89.450461644973672</v>
      </c>
      <c r="I48" s="92">
        <f>$C48*年まとめ!K48/1000</f>
        <v>3.6271542020297463</v>
      </c>
      <c r="J48" s="92">
        <f>$C48*年まとめ!L48/1000</f>
        <v>8.7836131804247337</v>
      </c>
      <c r="K48" s="92">
        <f>$C48*年まとめ!M48/1000</f>
        <v>11.48107913291919</v>
      </c>
      <c r="L48" s="92">
        <f>$C48*年まとめ!N48/1000</f>
        <v>44.778590489825639</v>
      </c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f>mm!O49</f>
        <v>1739.9910000000002</v>
      </c>
      <c r="D49" s="92">
        <f>$C49*年まとめ!F49/1000</f>
        <v>27.414271465000006</v>
      </c>
      <c r="E49" s="92">
        <f>$C49*年まとめ!G49/1000</f>
        <v>19.67149929</v>
      </c>
      <c r="F49" s="92">
        <f>$C49*年まとめ!H49/1000</f>
        <v>43.356067750000008</v>
      </c>
      <c r="G49" s="92">
        <f>$C49*年まとめ!I49/1000</f>
        <v>25.227446700000002</v>
      </c>
      <c r="H49" s="92">
        <f>$C49*年まとめ!J49/1000</f>
        <v>37.524981629999999</v>
      </c>
      <c r="I49" s="92">
        <f>$C49*年まとめ!K49/1000</f>
        <v>1.7909694300000001</v>
      </c>
      <c r="J49" s="92">
        <f>$C49*年まとめ!L49/1000</f>
        <v>6.6820309999999994</v>
      </c>
      <c r="K49" s="92">
        <f>$C49*年まとめ!M49/1000</f>
        <v>4.4025092849999989</v>
      </c>
      <c r="L49" s="92">
        <f>$C49*年まとめ!N49/1000</f>
        <v>34.320260637231272</v>
      </c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f>mm!O50</f>
        <v>1750.2866242038215</v>
      </c>
      <c r="D50" s="92">
        <f>$C50*年まとめ!F50/1000</f>
        <v>26.59311146496815</v>
      </c>
      <c r="E50" s="92">
        <f>$C50*年まとめ!G50/1000</f>
        <v>19.153436305732484</v>
      </c>
      <c r="F50" s="92">
        <f>$C50*年まとめ!H50/1000</f>
        <v>77.946856687898091</v>
      </c>
      <c r="G50" s="92">
        <f>$C50*年まとめ!I50/1000</f>
        <v>16.607480891719746</v>
      </c>
      <c r="H50" s="92">
        <f>$C50*年まとめ!J50/1000</f>
        <v>68.830245222929932</v>
      </c>
      <c r="I50" s="92">
        <f>$C50*年まとめ!K50/1000</f>
        <v>3.6695668789808908</v>
      </c>
      <c r="J50" s="92">
        <f>$C50*年まとめ!L50/1000</f>
        <v>7.9244649681528667</v>
      </c>
      <c r="K50" s="92">
        <f>$C50*年まとめ!M50/1000</f>
        <v>8.6216847133757959</v>
      </c>
      <c r="L50" s="92">
        <f>$C50*年まとめ!N50/1000</f>
        <v>28.717217593491696</v>
      </c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f>mm!O51</f>
        <v>1888.9490445859872</v>
      </c>
      <c r="D51" s="92">
        <f>$C51*年まとめ!F51/1000</f>
        <v>30.968665605095541</v>
      </c>
      <c r="E51" s="92">
        <f>$C51*年まとめ!G51/1000</f>
        <v>19.340891719745226</v>
      </c>
      <c r="F51" s="92">
        <f>$C51*年まとめ!H51/1000</f>
        <v>36.525757961783441</v>
      </c>
      <c r="G51" s="92">
        <f>$C51*年まとめ!I51/1000</f>
        <v>37.852541401273882</v>
      </c>
      <c r="H51" s="92">
        <f>$C51*年まとめ!J51/1000</f>
        <v>28.311385350318471</v>
      </c>
      <c r="I51" s="92">
        <f>$C51*年まとめ!K51/1000</f>
        <v>2.9201114649681528</v>
      </c>
      <c r="J51" s="92">
        <f>$C51*年まとめ!L51/1000</f>
        <v>5.1928885350318472</v>
      </c>
      <c r="K51" s="92">
        <f>$C51*年まとめ!M51/1000</f>
        <v>3.7290605095541394</v>
      </c>
      <c r="L51" s="92">
        <f>$C51*年まとめ!N51/1000</f>
        <v>34.87533442950285</v>
      </c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f>mm!O52</f>
        <v>2483.43949044586</v>
      </c>
      <c r="D52" s="92">
        <f>$C52*年まとめ!F52/1000</f>
        <v>40.945334394904457</v>
      </c>
      <c r="E52" s="92">
        <f>$C52*年まとめ!G52/1000</f>
        <v>22.768805732484076</v>
      </c>
      <c r="F52" s="92">
        <f>$C52*年まとめ!H52/1000</f>
        <v>37.758200636942675</v>
      </c>
      <c r="G52" s="92">
        <f>$C52*年まとめ!I52/1000</f>
        <v>57.205557324840761</v>
      </c>
      <c r="H52" s="92">
        <f>$C52*年まとめ!J52/1000</f>
        <v>31.369012738853502</v>
      </c>
      <c r="I52" s="92">
        <f>$C52*年まとめ!K52/1000</f>
        <v>6.8772292993630568</v>
      </c>
      <c r="J52" s="92">
        <f>$C52*年まとめ!L52/1000</f>
        <v>9.0322929936305734</v>
      </c>
      <c r="K52" s="92">
        <f>$C52*年まとめ!M52/1000</f>
        <v>4.85984076433121</v>
      </c>
      <c r="L52" s="92">
        <f>$C52*年まとめ!N52/1000</f>
        <v>37.190375571098244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f>mm!O53</f>
        <v>1787.9936305732481</v>
      </c>
      <c r="D53" s="92">
        <f>$C53*年まとめ!F53/1000</f>
        <v>23.019516980653052</v>
      </c>
      <c r="E53" s="92">
        <f>$C53*年まとめ!G53/1000</f>
        <v>15.094700263090489</v>
      </c>
      <c r="F53" s="92">
        <f>$C53*年まとめ!H53/1000</f>
        <v>19.122378586978908</v>
      </c>
      <c r="G53" s="92">
        <f>$C53*年まとめ!I53/1000</f>
        <v>7.5724848791476571</v>
      </c>
      <c r="H53" s="92">
        <f>$C53*年まとめ!J53/1000</f>
        <v>17.06909324046012</v>
      </c>
      <c r="I53" s="92">
        <f>$C53*年まとめ!K53/1000</f>
        <v>1.7265996818529132</v>
      </c>
      <c r="J53" s="92">
        <f>$C53*年まとめ!L53/1000</f>
        <v>4.8774342040503615</v>
      </c>
      <c r="K53" s="92">
        <f>$C53*年まとめ!M53/1000</f>
        <v>2.2204014334906512</v>
      </c>
      <c r="L53" s="92">
        <f>$C53*年まとめ!N53/1000</f>
        <v>34.334723764949942</v>
      </c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f>mm!O54</f>
        <v>3159.2644541802365</v>
      </c>
      <c r="D54" s="92">
        <f>$C54*年まとめ!F54/1000</f>
        <v>53.654651091506381</v>
      </c>
      <c r="E54" s="92">
        <f>$C54*年まとめ!G54/1000</f>
        <v>33.575470161438979</v>
      </c>
      <c r="F54" s="92">
        <f>$C54*年まとめ!H54/1000</f>
        <v>185.85219103209613</v>
      </c>
      <c r="G54" s="92">
        <f>$C54*年まとめ!I54/1000</f>
        <v>34.361055586455784</v>
      </c>
      <c r="H54" s="92">
        <f>$C54*年まとめ!J54/1000</f>
        <v>179.79894282428975</v>
      </c>
      <c r="I54" s="92">
        <f>$C54*年まとめ!K54/1000</f>
        <v>6.5930787928002719</v>
      </c>
      <c r="J54" s="92">
        <f>$C54*年まとめ!L54/1000</f>
        <v>9.1772362871601505</v>
      </c>
      <c r="K54" s="92">
        <f>$C54*年まとめ!M54/1000</f>
        <v>20.005902683845065</v>
      </c>
      <c r="L54" s="92">
        <f>$C54*年まとめ!N54/1000</f>
        <v>79.291658660954084</v>
      </c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f>mm!O55</f>
        <v>2010</v>
      </c>
      <c r="D55" s="92">
        <f>$C55*年まとめ!F55/1000</f>
        <v>32.014730376847801</v>
      </c>
      <c r="E55" s="92">
        <f>$C55*年まとめ!G55/1000</f>
        <v>16.093936461860988</v>
      </c>
      <c r="F55" s="92">
        <f>$C55*年まとめ!H55/1000</f>
        <v>94.397461212976012</v>
      </c>
      <c r="G55" s="92">
        <f>$C55*年まとめ!I55/1000</f>
        <v>22.025249445676273</v>
      </c>
      <c r="H55" s="92">
        <f>$C55*年まとめ!J55/1000</f>
        <v>83.422575032622873</v>
      </c>
      <c r="I55" s="92">
        <f>$C55*年まとめ!K55/1000</f>
        <v>9.6043478260869541</v>
      </c>
      <c r="J55" s="92">
        <f>$C55*年まとめ!L55/1000</f>
        <v>8.3027694610778457</v>
      </c>
      <c r="K55" s="92">
        <f>$C55*年まとめ!M55/1000</f>
        <v>11.302425986842104</v>
      </c>
      <c r="L55" s="92">
        <f>$C55*年まとめ!N55/1000</f>
        <v>27.739492893353059</v>
      </c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f>mm!O56</f>
        <v>2632.2101277359779</v>
      </c>
      <c r="D56" s="123">
        <f>$C56*年まとめ!F56/1000</f>
        <v>34.929206011037543</v>
      </c>
      <c r="E56" s="123">
        <f>$C56*年まとめ!G56/1000</f>
        <v>15.626835116227717</v>
      </c>
      <c r="F56" s="123">
        <f>$C56*年まとめ!H56/1000</f>
        <v>336.77748112602637</v>
      </c>
      <c r="G56" s="123">
        <f>$C56*年まとめ!I56/1000</f>
        <v>18.024642098425858</v>
      </c>
      <c r="H56" s="123">
        <f>$C56*年まとめ!J56/1000</f>
        <v>310.44452274408269</v>
      </c>
      <c r="I56" s="123">
        <f>$C56*年まとめ!K56/1000</f>
        <v>8.1145587003045758</v>
      </c>
      <c r="J56" s="123">
        <f>$C56*年まとめ!L56/1000</f>
        <v>11.68634366331626</v>
      </c>
      <c r="K56" s="123">
        <f>$C56*年まとめ!M56/1000</f>
        <v>32.812351366498916</v>
      </c>
      <c r="L56" s="123">
        <f>$C56*年まとめ!N56/1000</f>
        <v>14.235122491899476</v>
      </c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9.5" customHeight="1">
      <c r="A57" s="301"/>
      <c r="B57" s="231" t="s">
        <v>267</v>
      </c>
      <c r="C57" s="302">
        <f t="shared" ref="C57:L57" si="0">MIN(C5:C56)</f>
        <v>46.44</v>
      </c>
      <c r="D57" s="303">
        <f t="shared" si="0"/>
        <v>2.707452</v>
      </c>
      <c r="E57" s="303">
        <f t="shared" si="0"/>
        <v>2.4288119999999997</v>
      </c>
      <c r="F57" s="303">
        <f t="shared" si="0"/>
        <v>4.5650519999999997</v>
      </c>
      <c r="G57" s="303">
        <f t="shared" si="0"/>
        <v>3.5944560000000001</v>
      </c>
      <c r="H57" s="303">
        <f t="shared" si="0"/>
        <v>3.4690679999999996</v>
      </c>
      <c r="I57" s="303">
        <f t="shared" si="0"/>
        <v>0.30650399999999994</v>
      </c>
      <c r="J57" s="303">
        <f t="shared" si="0"/>
        <v>2.0665800000000001</v>
      </c>
      <c r="K57" s="303">
        <f t="shared" si="0"/>
        <v>0.62693999999999994</v>
      </c>
      <c r="L57" s="304">
        <f t="shared" si="0"/>
        <v>0.70289784377377462</v>
      </c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9.5" customHeight="1">
      <c r="A58" s="305"/>
      <c r="B58" s="306" t="s">
        <v>268</v>
      </c>
      <c r="C58" s="307">
        <f t="shared" ref="C58:L58" si="1">MAX(C5:C56)</f>
        <v>3159.2644541802365</v>
      </c>
      <c r="D58" s="192">
        <f t="shared" si="1"/>
        <v>68.870876815543795</v>
      </c>
      <c r="E58" s="192">
        <f t="shared" si="1"/>
        <v>58.063255095541393</v>
      </c>
      <c r="F58" s="192">
        <f t="shared" si="1"/>
        <v>373.75815089148676</v>
      </c>
      <c r="G58" s="192">
        <f t="shared" si="1"/>
        <v>74.143407643312102</v>
      </c>
      <c r="H58" s="192">
        <f t="shared" si="1"/>
        <v>338.49808131072047</v>
      </c>
      <c r="I58" s="192">
        <f t="shared" si="1"/>
        <v>11.45395153597736</v>
      </c>
      <c r="J58" s="192">
        <f t="shared" si="1"/>
        <v>24.551048726114647</v>
      </c>
      <c r="K58" s="192">
        <f t="shared" si="1"/>
        <v>38.070506239354344</v>
      </c>
      <c r="L58" s="308">
        <f t="shared" si="1"/>
        <v>87.21735133751055</v>
      </c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9.5" customHeight="1">
      <c r="A59" s="262"/>
      <c r="B59" s="237" t="s">
        <v>266</v>
      </c>
      <c r="C59" s="265">
        <f t="shared" ref="C59:L59" si="2">AVERAGE(C5:C56)</f>
        <v>1619.6846754991984</v>
      </c>
      <c r="D59" s="263">
        <f t="shared" si="2"/>
        <v>33.616479172187177</v>
      </c>
      <c r="E59" s="263">
        <f t="shared" si="2"/>
        <v>27.47204205016136</v>
      </c>
      <c r="F59" s="263">
        <f t="shared" si="2"/>
        <v>103.42832010882339</v>
      </c>
      <c r="G59" s="263">
        <f t="shared" si="2"/>
        <v>31.314259994649941</v>
      </c>
      <c r="H59" s="263">
        <f t="shared" si="2"/>
        <v>90.362511336196818</v>
      </c>
      <c r="I59" s="263">
        <f t="shared" si="2"/>
        <v>4.3832474576293219</v>
      </c>
      <c r="J59" s="263">
        <f t="shared" si="2"/>
        <v>9.9594628050359173</v>
      </c>
      <c r="K59" s="263">
        <f t="shared" si="2"/>
        <v>10.807683943783317</v>
      </c>
      <c r="L59" s="266">
        <f t="shared" si="2"/>
        <v>38.925293980235189</v>
      </c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9.5" customHeight="1">
      <c r="A60" s="22"/>
      <c r="B60" s="22"/>
      <c r="C60" s="192"/>
      <c r="D60" s="192"/>
      <c r="E60" s="192"/>
      <c r="F60" s="192"/>
      <c r="G60" s="192"/>
      <c r="H60" s="192"/>
      <c r="I60" s="192"/>
      <c r="J60" s="192"/>
      <c r="K60" s="192"/>
      <c r="L60" s="19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192"/>
      <c r="D61" s="192"/>
      <c r="E61" s="192"/>
      <c r="F61" s="192"/>
      <c r="G61" s="192"/>
      <c r="H61" s="192"/>
      <c r="I61" s="192"/>
      <c r="J61" s="192"/>
      <c r="K61" s="192"/>
      <c r="L61" s="19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M1000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4" sqref="D4"/>
    </sheetView>
  </sheetViews>
  <sheetFormatPr defaultColWidth="12.625" defaultRowHeight="15" customHeight="1"/>
  <cols>
    <col min="1" max="1" width="3.875" customWidth="1"/>
    <col min="2" max="2" width="3.25" customWidth="1"/>
    <col min="3" max="4" width="4.125" customWidth="1"/>
    <col min="5" max="7" width="6.5" customWidth="1"/>
    <col min="8" max="16" width="5.625" customWidth="1"/>
    <col min="17" max="20" width="6.125" customWidth="1"/>
    <col min="21" max="23" width="5.125" customWidth="1"/>
    <col min="24" max="24" width="7.125" customWidth="1"/>
    <col min="25" max="33" width="5.125" customWidth="1"/>
    <col min="34" max="34" width="8.125" customWidth="1"/>
    <col min="35" max="35" width="11" customWidth="1"/>
    <col min="36" max="39" width="9" customWidth="1"/>
  </cols>
  <sheetData>
    <row r="1" spans="1:39" ht="13.5" customHeight="1">
      <c r="A1" s="193"/>
      <c r="B1" s="193"/>
      <c r="C1" s="193"/>
      <c r="D1" s="193"/>
      <c r="E1" s="193" t="s">
        <v>271</v>
      </c>
      <c r="F1" s="309"/>
      <c r="G1" s="309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3"/>
    </row>
    <row r="2" spans="1:39" ht="15" customHeight="1">
      <c r="A2" s="310"/>
      <c r="B2" s="311"/>
      <c r="C2" s="312"/>
      <c r="D2" s="312"/>
      <c r="E2" s="310" t="s">
        <v>272</v>
      </c>
      <c r="F2" s="313"/>
      <c r="G2" s="313" t="s">
        <v>262</v>
      </c>
      <c r="H2" s="311" t="s">
        <v>263</v>
      </c>
      <c r="I2" s="311" t="s">
        <v>263</v>
      </c>
      <c r="J2" s="311" t="s">
        <v>263</v>
      </c>
      <c r="K2" s="311" t="s">
        <v>263</v>
      </c>
      <c r="L2" s="311" t="s">
        <v>263</v>
      </c>
      <c r="M2" s="311" t="s">
        <v>263</v>
      </c>
      <c r="N2" s="311" t="s">
        <v>263</v>
      </c>
      <c r="O2" s="311" t="s">
        <v>263</v>
      </c>
      <c r="P2" s="312" t="s">
        <v>263</v>
      </c>
      <c r="Q2" s="314"/>
      <c r="R2" s="310" t="s">
        <v>273</v>
      </c>
      <c r="S2" s="311" t="s">
        <v>273</v>
      </c>
      <c r="T2" s="311" t="s">
        <v>273</v>
      </c>
      <c r="U2" s="311"/>
      <c r="V2" s="311"/>
      <c r="W2" s="312"/>
      <c r="X2" s="315" t="s">
        <v>272</v>
      </c>
      <c r="Y2" s="316"/>
      <c r="Z2" s="314"/>
      <c r="AA2" s="314"/>
      <c r="AB2" s="314"/>
      <c r="AC2" s="314" t="s">
        <v>274</v>
      </c>
      <c r="AD2" s="314"/>
      <c r="AE2" s="314"/>
      <c r="AF2" s="314"/>
      <c r="AG2" s="317"/>
      <c r="AH2" s="317"/>
      <c r="AI2" s="193"/>
      <c r="AJ2" s="193"/>
      <c r="AK2" s="193"/>
      <c r="AL2" s="193"/>
      <c r="AM2" s="193"/>
    </row>
    <row r="3" spans="1:39" ht="39" customHeight="1">
      <c r="A3" s="318" t="s">
        <v>275</v>
      </c>
      <c r="B3" s="319" t="s">
        <v>276</v>
      </c>
      <c r="C3" s="320" t="s">
        <v>277</v>
      </c>
      <c r="D3" s="321" t="s">
        <v>278</v>
      </c>
      <c r="E3" s="322" t="s">
        <v>279</v>
      </c>
      <c r="F3" s="323" t="s">
        <v>249</v>
      </c>
      <c r="G3" s="323" t="s">
        <v>250</v>
      </c>
      <c r="H3" s="323" t="s">
        <v>251</v>
      </c>
      <c r="I3" s="323" t="s">
        <v>252</v>
      </c>
      <c r="J3" s="323" t="s">
        <v>253</v>
      </c>
      <c r="K3" s="323" t="s">
        <v>259</v>
      </c>
      <c r="L3" s="323" t="s">
        <v>254</v>
      </c>
      <c r="M3" s="323" t="s">
        <v>255</v>
      </c>
      <c r="N3" s="323" t="s">
        <v>256</v>
      </c>
      <c r="O3" s="323" t="s">
        <v>258</v>
      </c>
      <c r="P3" s="321" t="s">
        <v>257</v>
      </c>
      <c r="Q3" s="324" t="s">
        <v>280</v>
      </c>
      <c r="R3" s="322" t="s">
        <v>281</v>
      </c>
      <c r="S3" s="323" t="s">
        <v>282</v>
      </c>
      <c r="T3" s="323" t="s">
        <v>283</v>
      </c>
      <c r="U3" s="323" t="s">
        <v>77</v>
      </c>
      <c r="V3" s="323" t="s">
        <v>284</v>
      </c>
      <c r="W3" s="321" t="s">
        <v>109</v>
      </c>
      <c r="X3" s="325" t="s">
        <v>248</v>
      </c>
      <c r="Y3" s="326" t="s">
        <v>251</v>
      </c>
      <c r="Z3" s="326" t="s">
        <v>252</v>
      </c>
      <c r="AA3" s="326" t="s">
        <v>253</v>
      </c>
      <c r="AB3" s="326" t="s">
        <v>254</v>
      </c>
      <c r="AC3" s="326" t="s">
        <v>255</v>
      </c>
      <c r="AD3" s="326" t="s">
        <v>256</v>
      </c>
      <c r="AE3" s="326" t="s">
        <v>257</v>
      </c>
      <c r="AF3" s="326" t="s">
        <v>258</v>
      </c>
      <c r="AG3" s="321" t="s">
        <v>259</v>
      </c>
      <c r="AH3" s="327"/>
      <c r="AI3" s="328" t="s">
        <v>260</v>
      </c>
      <c r="AJ3" s="328" t="s">
        <v>285</v>
      </c>
      <c r="AK3" s="328" t="s">
        <v>286</v>
      </c>
      <c r="AL3" s="328"/>
      <c r="AM3" s="328" t="s">
        <v>287</v>
      </c>
    </row>
    <row r="4" spans="1:39" ht="12.75" customHeight="1">
      <c r="A4" s="329">
        <v>1</v>
      </c>
      <c r="B4" s="330">
        <v>4</v>
      </c>
      <c r="C4" s="331">
        <v>1</v>
      </c>
      <c r="D4" s="332">
        <f>測定日数!C5</f>
        <v>35</v>
      </c>
      <c r="E4" s="333">
        <f>mm!C5</f>
        <v>20.976639217720962</v>
      </c>
      <c r="F4" s="334">
        <f>pH!C5</f>
        <v>4.4033881790291876</v>
      </c>
      <c r="G4" s="334">
        <f>EC!C5</f>
        <v>4.2969135053110774</v>
      </c>
      <c r="H4" s="335">
        <f>'SO4'!C5</f>
        <v>43.838668384628967</v>
      </c>
      <c r="I4" s="335">
        <f>'NO3'!C5</f>
        <v>34.398970252305205</v>
      </c>
      <c r="J4" s="335">
        <f>Cl!C5</f>
        <v>90.865331223613197</v>
      </c>
      <c r="K4" s="335">
        <f>H!C5</f>
        <v>39.501339323862275</v>
      </c>
      <c r="L4" s="335">
        <f>'NH4'!C5</f>
        <v>45.844268913199635</v>
      </c>
      <c r="M4" s="335">
        <f>Na!C5</f>
        <v>70.769929589135685</v>
      </c>
      <c r="N4" s="335">
        <f>K!C5</f>
        <v>3.5181265648695814</v>
      </c>
      <c r="O4" s="335">
        <f>Mg!C5</f>
        <v>9.776157518095923</v>
      </c>
      <c r="P4" s="336">
        <f>Ca!C5</f>
        <v>25.237106250678664</v>
      </c>
      <c r="Q4" s="337">
        <f t="shared" ref="Q4:Q7" si="0">1.24*10^(F4-5.35)</f>
        <v>0.14021996817019264</v>
      </c>
      <c r="R4" s="338">
        <f t="shared" ref="R4:R7" si="1">SUM(H4:J4)+H4</f>
        <v>212.94163824517634</v>
      </c>
      <c r="S4" s="339">
        <f t="shared" ref="S4:S7" si="2">SUM(K4:P4)+O4+P4</f>
        <v>229.66019192861634</v>
      </c>
      <c r="T4" s="339">
        <f t="shared" ref="T4:T7" si="3">SUM(H4:J4,Q4)+H4</f>
        <v>213.08185821334652</v>
      </c>
      <c r="U4" s="339">
        <f>(S4-R4)/(R4+S4)*100</f>
        <v>3.7773349642217422</v>
      </c>
      <c r="V4" s="339">
        <f t="shared" ref="V4:V7" si="4">(S4-T4)/(S4+T4)*100</f>
        <v>3.7444678475771767</v>
      </c>
      <c r="W4" s="332">
        <f>100*((349.7*10^(2-F4)+(80*2*H4+71.5*I4+76.3*J4+73.5*L4+50.1*M4+73.5*N4+59.8*2*P4+53.3*2*O4)/10000)-G4)/((349.7*10^(2-F4)+(80*2*H4+71.5*I4+76.3*J4+73.5*L4+50.1*M4+73.5*N4+59.8*2*P4+53.3*2*O4)/10000)+G4)</f>
        <v>-1.7940137819815463</v>
      </c>
      <c r="X4" s="340">
        <f t="shared" ref="X4:X7" si="5">E4</f>
        <v>20.976639217720962</v>
      </c>
      <c r="Y4" s="341">
        <f t="shared" ref="Y4:AA4" si="6">H4*$E4/1000</f>
        <v>0.91958793048967213</v>
      </c>
      <c r="Z4" s="341">
        <f t="shared" si="6"/>
        <v>0.72157478844372214</v>
      </c>
      <c r="AA4" s="341">
        <f t="shared" si="6"/>
        <v>1.9060492704764498</v>
      </c>
      <c r="AB4" s="341">
        <f t="shared" ref="AB4:AF4" si="7">L4*$E4/1000</f>
        <v>0.96165868919236941</v>
      </c>
      <c r="AC4" s="341">
        <f t="shared" si="7"/>
        <v>1.4845152804548147</v>
      </c>
      <c r="AD4" s="341">
        <f t="shared" si="7"/>
        <v>7.3798471673549193E-2</v>
      </c>
      <c r="AE4" s="341">
        <f t="shared" si="7"/>
        <v>0.20507092919270858</v>
      </c>
      <c r="AF4" s="341">
        <f t="shared" si="7"/>
        <v>0.52938967271977688</v>
      </c>
      <c r="AG4" s="342">
        <f t="shared" ref="AG4:AG7" si="8">K4*$E4/1000</f>
        <v>0.82860534361343263</v>
      </c>
      <c r="AH4" s="343"/>
      <c r="AI4" s="344">
        <v>442.60183017379268</v>
      </c>
      <c r="AJ4" s="193"/>
      <c r="AK4" s="193"/>
      <c r="AL4" s="193"/>
      <c r="AM4" s="344">
        <f>+R4-M4*(100)</f>
        <v>-6864.0513206683918</v>
      </c>
    </row>
    <row r="5" spans="1:39" ht="12.75" customHeight="1">
      <c r="A5" s="329">
        <v>2</v>
      </c>
      <c r="B5" s="345">
        <v>4</v>
      </c>
      <c r="C5" s="331">
        <v>2</v>
      </c>
      <c r="D5" s="346">
        <f>測定日数!C6</f>
        <v>35</v>
      </c>
      <c r="E5" s="347">
        <f>mm!C6</f>
        <v>72.853303154618757</v>
      </c>
      <c r="F5" s="348">
        <f>pH!C6</f>
        <v>5.5606701466326651</v>
      </c>
      <c r="G5" s="348">
        <f>EC!C6</f>
        <v>1.6008252427184466</v>
      </c>
      <c r="H5" s="349">
        <f>'SO4'!C6</f>
        <v>16.405273907512413</v>
      </c>
      <c r="I5" s="349">
        <f>'NO3'!C6</f>
        <v>16.336162248688073</v>
      </c>
      <c r="J5" s="349">
        <f>Cl!C6</f>
        <v>46.543236173607831</v>
      </c>
      <c r="K5" s="349">
        <f>H!C6</f>
        <v>2.7499820139379327</v>
      </c>
      <c r="L5" s="349">
        <f>'NH4'!C6</f>
        <v>34.719176707876478</v>
      </c>
      <c r="M5" s="349">
        <f>Na!C6</f>
        <v>47.388732419960064</v>
      </c>
      <c r="N5" s="349">
        <f>K!C6</f>
        <v>5.195916990658346</v>
      </c>
      <c r="O5" s="349">
        <f>Mg!C6</f>
        <v>7.5469141811088427</v>
      </c>
      <c r="P5" s="350">
        <f>Ca!C6</f>
        <v>3.087035786672534</v>
      </c>
      <c r="Q5" s="351">
        <f t="shared" si="0"/>
        <v>2.0141500979274984</v>
      </c>
      <c r="R5" s="352">
        <f t="shared" si="1"/>
        <v>95.689946237320726</v>
      </c>
      <c r="S5" s="353">
        <f t="shared" si="2"/>
        <v>111.32170806799557</v>
      </c>
      <c r="T5" s="353">
        <f t="shared" si="3"/>
        <v>97.704096335248224</v>
      </c>
      <c r="U5" s="353"/>
      <c r="V5" s="353">
        <f t="shared" si="4"/>
        <v>6.5147993433752438</v>
      </c>
      <c r="W5" s="346"/>
      <c r="X5" s="354">
        <f t="shared" si="5"/>
        <v>72.853303154618757</v>
      </c>
      <c r="Y5" s="355">
        <f t="shared" ref="Y5:AA5" si="9">H5*$E5/1000</f>
        <v>1.1951783933185589</v>
      </c>
      <c r="Z5" s="355">
        <f t="shared" si="9"/>
        <v>1.1901433806867106</v>
      </c>
      <c r="AA5" s="355">
        <f t="shared" si="9"/>
        <v>3.3908284947528693</v>
      </c>
      <c r="AB5" s="355">
        <f t="shared" ref="AB5:AF5" si="10">L5*$E5/1000</f>
        <v>2.5294067059777037</v>
      </c>
      <c r="AC5" s="355">
        <f t="shared" si="10"/>
        <v>3.4524256891044605</v>
      </c>
      <c r="AD5" s="355">
        <f t="shared" si="10"/>
        <v>0.37853971568666683</v>
      </c>
      <c r="AE5" s="355">
        <f t="shared" si="10"/>
        <v>0.54981762671821388</v>
      </c>
      <c r="AF5" s="355">
        <f t="shared" si="10"/>
        <v>0.2249007540156111</v>
      </c>
      <c r="AG5" s="356">
        <f t="shared" si="8"/>
        <v>0.20034527333116925</v>
      </c>
      <c r="AH5" s="357"/>
      <c r="AI5" s="344">
        <v>0</v>
      </c>
      <c r="AJ5" s="193"/>
      <c r="AK5" s="193"/>
      <c r="AL5" s="193"/>
      <c r="AM5" s="193"/>
    </row>
    <row r="6" spans="1:39" ht="12.75" customHeight="1">
      <c r="A6" s="329">
        <v>3</v>
      </c>
      <c r="B6" s="345">
        <v>4</v>
      </c>
      <c r="C6" s="331">
        <v>3</v>
      </c>
      <c r="D6" s="358">
        <f>測定日数!C7</f>
        <v>35</v>
      </c>
      <c r="E6" s="359">
        <f>mm!C7</f>
        <v>18.471337579617835</v>
      </c>
      <c r="F6" s="360">
        <f>pH!C7</f>
        <v>5.147524883295155</v>
      </c>
      <c r="G6" s="360">
        <f>EC!C7</f>
        <v>3.274103448275862</v>
      </c>
      <c r="H6" s="361">
        <f>'SO4'!C7</f>
        <v>47.876975574712638</v>
      </c>
      <c r="I6" s="361">
        <f>'NO3'!C7</f>
        <v>37.87347052280311</v>
      </c>
      <c r="J6" s="361">
        <f>Cl!C7</f>
        <v>85.900004863576669</v>
      </c>
      <c r="K6" s="361">
        <f>H!C7</f>
        <v>7.1199200460461691</v>
      </c>
      <c r="L6" s="361">
        <f>'NH4'!C7</f>
        <v>43.555555555555557</v>
      </c>
      <c r="M6" s="361">
        <f>Na!C7</f>
        <v>67.073463268365813</v>
      </c>
      <c r="N6" s="361">
        <f>K!C7</f>
        <v>2.5978922303554102</v>
      </c>
      <c r="O6" s="361">
        <f>Mg!C7</f>
        <v>12.146303391514119</v>
      </c>
      <c r="P6" s="362">
        <f>Ca!C7</f>
        <v>43.242672413793102</v>
      </c>
      <c r="Q6" s="363">
        <f t="shared" si="0"/>
        <v>0.7779408345670672</v>
      </c>
      <c r="R6" s="364">
        <f t="shared" si="1"/>
        <v>219.52742653580506</v>
      </c>
      <c r="S6" s="365">
        <f t="shared" si="2"/>
        <v>231.12478271093738</v>
      </c>
      <c r="T6" s="365">
        <f t="shared" si="3"/>
        <v>220.30536737037212</v>
      </c>
      <c r="U6" s="365">
        <f t="shared" ref="U6:U7" si="11">(S6-R6)/(R6+S6)*100</f>
        <v>2.5734604063113555</v>
      </c>
      <c r="V6" s="365">
        <f t="shared" si="4"/>
        <v>2.396697548583433</v>
      </c>
      <c r="W6" s="358">
        <f t="shared" ref="W6:W7" si="12">100*((349.7*10^(2-F6)+(80*2*H6+71.5*I6+76.3*J6+73.5*L6+50.1*M6+73.5*N6+59.8*2*P6+53.3*2*O6)/10000)-G6)/((349.7*10^(2-F6)+(80*2*H6+71.5*I6+76.3*J6+73.5*L6+50.1*M6+73.5*N6+59.8*2*P6+53.3*2*O6)/10000)+G6)</f>
        <v>-0.1674713443660705</v>
      </c>
      <c r="X6" s="366">
        <f t="shared" si="5"/>
        <v>18.471337579617835</v>
      </c>
      <c r="Y6" s="367">
        <f t="shared" ref="Y6:AA6" si="13">H6*$E6/1000</f>
        <v>0.88435177813163479</v>
      </c>
      <c r="Z6" s="367">
        <f t="shared" si="13"/>
        <v>0.69957365933840143</v>
      </c>
      <c r="AA6" s="367">
        <f t="shared" si="13"/>
        <v>1.5866879879259383</v>
      </c>
      <c r="AB6" s="367">
        <f t="shared" ref="AB6:AF6" si="14">L6*$E6/1000</f>
        <v>0.80452937013446568</v>
      </c>
      <c r="AC6" s="367">
        <f t="shared" si="14"/>
        <v>1.2389365826640819</v>
      </c>
      <c r="AD6" s="367">
        <f t="shared" si="14"/>
        <v>4.7986544382361079E-2</v>
      </c>
      <c r="AE6" s="367">
        <f t="shared" si="14"/>
        <v>0.22435847028911432</v>
      </c>
      <c r="AF6" s="367">
        <f t="shared" si="14"/>
        <v>0.79874999999999996</v>
      </c>
      <c r="AG6" s="368">
        <f t="shared" si="8"/>
        <v>0.13151444671040696</v>
      </c>
      <c r="AH6" s="369"/>
      <c r="AI6" s="344">
        <v>450.65220924674247</v>
      </c>
      <c r="AJ6" s="193"/>
      <c r="AK6" s="193"/>
      <c r="AL6" s="193"/>
      <c r="AM6" s="193"/>
    </row>
    <row r="7" spans="1:39" ht="12.75" customHeight="1">
      <c r="A7" s="329">
        <v>4</v>
      </c>
      <c r="B7" s="345">
        <v>4</v>
      </c>
      <c r="C7" s="331">
        <v>4</v>
      </c>
      <c r="D7" s="358">
        <f>測定日数!C8</f>
        <v>20</v>
      </c>
      <c r="E7" s="359">
        <f>mm!C8</f>
        <v>28.431463048965654</v>
      </c>
      <c r="F7" s="360">
        <f>pH!C8</f>
        <v>4.6193795201340491</v>
      </c>
      <c r="G7" s="360">
        <f>EC!C8</f>
        <v>3.4449261083743843</v>
      </c>
      <c r="H7" s="361">
        <f>'SO4'!C8</f>
        <v>56.376992141080457</v>
      </c>
      <c r="I7" s="361">
        <f>'NO3'!C8</f>
        <v>41.885106572610951</v>
      </c>
      <c r="J7" s="361">
        <f>Cl!C8</f>
        <v>48.002561750116413</v>
      </c>
      <c r="K7" s="361">
        <f>H!C8</f>
        <v>24.022625994795725</v>
      </c>
      <c r="L7" s="361">
        <f>'NH4'!C8</f>
        <v>70.653620513450974</v>
      </c>
      <c r="M7" s="361">
        <f>Na!C8</f>
        <v>43.222572649941789</v>
      </c>
      <c r="N7" s="361">
        <f>K!C8</f>
        <v>9.1631060031485259</v>
      </c>
      <c r="O7" s="361">
        <f>Mg!C8</f>
        <v>9.3973023266697773</v>
      </c>
      <c r="P7" s="362">
        <f>Ca!C8</f>
        <v>28.770244306629383</v>
      </c>
      <c r="Q7" s="363">
        <f t="shared" si="0"/>
        <v>0.23056915359178023</v>
      </c>
      <c r="R7" s="364">
        <f t="shared" si="1"/>
        <v>202.64165260488829</v>
      </c>
      <c r="S7" s="365">
        <f t="shared" si="2"/>
        <v>223.39701842793534</v>
      </c>
      <c r="T7" s="365">
        <f t="shared" si="3"/>
        <v>202.87222175848007</v>
      </c>
      <c r="U7" s="365">
        <f t="shared" si="11"/>
        <v>4.8717093621409715</v>
      </c>
      <c r="V7" s="365">
        <f t="shared" si="4"/>
        <v>4.8149842246368513</v>
      </c>
      <c r="W7" s="358">
        <f t="shared" si="12"/>
        <v>2.9630078134828954</v>
      </c>
      <c r="X7" s="366">
        <f t="shared" si="5"/>
        <v>28.431463048965654</v>
      </c>
      <c r="Y7" s="367">
        <f t="shared" ref="Y7:AA7" si="15">H7*$E7/1000</f>
        <v>1.6028803688709561</v>
      </c>
      <c r="Z7" s="367">
        <f t="shared" si="15"/>
        <v>1.1908548598211766</v>
      </c>
      <c r="AA7" s="367">
        <f t="shared" si="15"/>
        <v>1.3647830606541267</v>
      </c>
      <c r="AB7" s="367">
        <f t="shared" ref="AB7:AF7" si="16">L7*$E7/1000</f>
        <v>2.0087858009038233</v>
      </c>
      <c r="AC7" s="367">
        <f t="shared" si="16"/>
        <v>1.2288809771780533</v>
      </c>
      <c r="AD7" s="367">
        <f t="shared" si="16"/>
        <v>0.2605205097422727</v>
      </c>
      <c r="AE7" s="367">
        <f t="shared" si="16"/>
        <v>0.26717905386067076</v>
      </c>
      <c r="AF7" s="367">
        <f t="shared" si="16"/>
        <v>0.81798013791364776</v>
      </c>
      <c r="AG7" s="368">
        <f t="shared" si="8"/>
        <v>0.68299840331015638</v>
      </c>
      <c r="AH7" s="369"/>
      <c r="AI7" s="344">
        <v>448.57042784075128</v>
      </c>
      <c r="AJ7" s="193"/>
      <c r="AK7" s="193"/>
      <c r="AL7" s="193"/>
      <c r="AM7" s="193"/>
    </row>
    <row r="8" spans="1:39" ht="12.75" customHeight="1">
      <c r="A8" s="329">
        <v>5</v>
      </c>
      <c r="B8" s="345">
        <v>4</v>
      </c>
      <c r="C8" s="331">
        <v>5</v>
      </c>
      <c r="D8" s="358">
        <f>測定日数!C9</f>
        <v>0</v>
      </c>
      <c r="E8" s="359"/>
      <c r="F8" s="360"/>
      <c r="G8" s="360"/>
      <c r="H8" s="361"/>
      <c r="I8" s="361"/>
      <c r="J8" s="361"/>
      <c r="K8" s="361"/>
      <c r="L8" s="361"/>
      <c r="M8" s="361"/>
      <c r="N8" s="361"/>
      <c r="O8" s="361"/>
      <c r="P8" s="362"/>
      <c r="Q8" s="363"/>
      <c r="R8" s="364"/>
      <c r="S8" s="365"/>
      <c r="T8" s="365"/>
      <c r="U8" s="365"/>
      <c r="V8" s="365"/>
      <c r="W8" s="358"/>
      <c r="X8" s="366"/>
      <c r="Y8" s="367"/>
      <c r="Z8" s="367"/>
      <c r="AA8" s="367"/>
      <c r="AB8" s="367"/>
      <c r="AC8" s="367"/>
      <c r="AD8" s="367"/>
      <c r="AE8" s="367"/>
      <c r="AF8" s="367"/>
      <c r="AG8" s="368"/>
      <c r="AH8" s="369"/>
      <c r="AI8" s="344"/>
      <c r="AJ8" s="193"/>
      <c r="AK8" s="193"/>
      <c r="AL8" s="193"/>
      <c r="AM8" s="193"/>
    </row>
    <row r="9" spans="1:39" ht="12.75" customHeight="1">
      <c r="A9" s="329">
        <v>6</v>
      </c>
      <c r="B9" s="345">
        <v>4</v>
      </c>
      <c r="C9" s="331">
        <v>6</v>
      </c>
      <c r="D9" s="358">
        <f>測定日数!C10</f>
        <v>35</v>
      </c>
      <c r="E9" s="359">
        <f>mm!C10</f>
        <v>46.44</v>
      </c>
      <c r="F9" s="360">
        <f>pH!C10</f>
        <v>4.82</v>
      </c>
      <c r="G9" s="360">
        <f>EC!C10</f>
        <v>3.26</v>
      </c>
      <c r="H9" s="361">
        <f>'SO4'!C10</f>
        <v>58.3</v>
      </c>
      <c r="I9" s="361">
        <f>'NO3'!C10</f>
        <v>52.3</v>
      </c>
      <c r="J9" s="361">
        <f>Cl!C10</f>
        <v>98.3</v>
      </c>
      <c r="K9" s="361">
        <f>H!C10</f>
        <v>15.135612484362072</v>
      </c>
      <c r="L9" s="361">
        <f>'NH4'!C10</f>
        <v>77.400000000000006</v>
      </c>
      <c r="M9" s="361">
        <f>Na!C10</f>
        <v>74.7</v>
      </c>
      <c r="N9" s="361">
        <f>K!C10</f>
        <v>6.6</v>
      </c>
      <c r="O9" s="361">
        <f>Mg!C10</f>
        <v>13.5</v>
      </c>
      <c r="P9" s="362">
        <f>Ca!C10</f>
        <v>44.5</v>
      </c>
      <c r="Q9" s="363">
        <f t="shared" ref="Q9:Q57" si="17">1.24*10^(F9-5.35)</f>
        <v>0.36594994410663234</v>
      </c>
      <c r="R9" s="364">
        <f t="shared" ref="R9:R57" si="18">SUM(H9:J9)+H9</f>
        <v>267.2</v>
      </c>
      <c r="S9" s="365">
        <f t="shared" ref="S9:S57" si="19">SUM(K9:P9)+O9+P9</f>
        <v>289.83561248436206</v>
      </c>
      <c r="T9" s="365">
        <f t="shared" ref="T9:T57" si="20">SUM(H9:J9,Q9)+H9</f>
        <v>267.56594994410659</v>
      </c>
      <c r="U9" s="365">
        <f t="shared" ref="U9:U39" si="21">(S9-R9)/(R9+S9)*100</f>
        <v>4.0635844418291187</v>
      </c>
      <c r="V9" s="365">
        <f t="shared" ref="V9:V57" si="22">(S9-T9)/(S9+T9)*100</f>
        <v>3.9952637454462341</v>
      </c>
      <c r="W9" s="370">
        <f t="shared" ref="W9:W39" si="23">100*((349.7*10^(2-F9)+(80*2*H9+71.5*I9+76.3*J9+73.5*L9+50.1*M9+73.5*N9+59.8*2*P9+53.3*2*O9)/10000)-G9)/((349.7*10^(2-F9)+(80*2*H9+71.5*I9+76.3*J9+73.5*L9+50.1*M9+73.5*N9+59.8*2*P9+53.3*2*O9)/10000)+G9)</f>
        <v>13.226831061374753</v>
      </c>
      <c r="X9" s="366">
        <f t="shared" ref="X9:X57" si="24">E9</f>
        <v>46.44</v>
      </c>
      <c r="Y9" s="367">
        <f t="shared" ref="Y9:AA9" si="25">H9*$E9/1000</f>
        <v>2.707452</v>
      </c>
      <c r="Z9" s="367">
        <f t="shared" si="25"/>
        <v>2.4288119999999997</v>
      </c>
      <c r="AA9" s="367">
        <f t="shared" si="25"/>
        <v>4.5650519999999997</v>
      </c>
      <c r="AB9" s="367">
        <f t="shared" ref="AB9:AF9" si="26">L9*$E9/1000</f>
        <v>3.5944560000000001</v>
      </c>
      <c r="AC9" s="367">
        <f t="shared" si="26"/>
        <v>3.4690679999999996</v>
      </c>
      <c r="AD9" s="367">
        <f t="shared" si="26"/>
        <v>0.30650399999999994</v>
      </c>
      <c r="AE9" s="367">
        <f t="shared" si="26"/>
        <v>0.62693999999999994</v>
      </c>
      <c r="AF9" s="367">
        <f t="shared" si="26"/>
        <v>2.0665800000000001</v>
      </c>
      <c r="AG9" s="368">
        <f t="shared" ref="AG9:AG57" si="27">K9*$E9/1000</f>
        <v>0.70289784377377462</v>
      </c>
      <c r="AH9" s="369"/>
      <c r="AI9" s="344">
        <v>557.03561248436199</v>
      </c>
      <c r="AJ9" s="193"/>
      <c r="AK9" s="193"/>
      <c r="AL9" s="193"/>
      <c r="AM9" s="193"/>
    </row>
    <row r="10" spans="1:39" ht="12.75" customHeight="1">
      <c r="A10" s="329">
        <v>7</v>
      </c>
      <c r="B10" s="345">
        <v>4</v>
      </c>
      <c r="C10" s="331">
        <v>7</v>
      </c>
      <c r="D10" s="358">
        <f>測定日数!C11</f>
        <v>35</v>
      </c>
      <c r="E10" s="359">
        <f>mm!C11</f>
        <v>5.5</v>
      </c>
      <c r="F10" s="360">
        <f>pH!C11</f>
        <v>3.88</v>
      </c>
      <c r="G10" s="360">
        <f>EC!C11</f>
        <v>11.29</v>
      </c>
      <c r="H10" s="361">
        <f>'SO4'!C11</f>
        <v>116.4</v>
      </c>
      <c r="I10" s="361">
        <f>'NO3'!C11</f>
        <v>103.7</v>
      </c>
      <c r="J10" s="361">
        <f>Cl!C11</f>
        <v>273</v>
      </c>
      <c r="K10" s="361">
        <f>H!C11</f>
        <v>131.82567385564084</v>
      </c>
      <c r="L10" s="361">
        <f>'NH4'!C11</f>
        <v>42.2</v>
      </c>
      <c r="M10" s="361">
        <f>Na!C11</f>
        <v>153.80000000000001</v>
      </c>
      <c r="N10" s="361">
        <f>K!C11</f>
        <v>63.2</v>
      </c>
      <c r="O10" s="361">
        <f>Mg!C11</f>
        <v>24.5</v>
      </c>
      <c r="P10" s="362">
        <f>Ca!C11</f>
        <v>41.7</v>
      </c>
      <c r="Q10" s="363">
        <f t="shared" si="17"/>
        <v>4.2016675361261129E-2</v>
      </c>
      <c r="R10" s="364">
        <f t="shared" si="18"/>
        <v>609.5</v>
      </c>
      <c r="S10" s="365">
        <f t="shared" si="19"/>
        <v>523.42567385564087</v>
      </c>
      <c r="T10" s="365">
        <f t="shared" si="20"/>
        <v>609.54201667536131</v>
      </c>
      <c r="U10" s="365">
        <f t="shared" si="21"/>
        <v>-7.5975263100381332</v>
      </c>
      <c r="V10" s="365">
        <f t="shared" si="22"/>
        <v>-7.6009531021453247</v>
      </c>
      <c r="W10" s="358">
        <f t="shared" si="23"/>
        <v>1.3625717322176834</v>
      </c>
      <c r="X10" s="366">
        <f t="shared" si="24"/>
        <v>5.5</v>
      </c>
      <c r="Y10" s="367">
        <f t="shared" ref="Y10:AA10" si="28">H10*$E10/1000</f>
        <v>0.64019999999999999</v>
      </c>
      <c r="Z10" s="367">
        <f t="shared" si="28"/>
        <v>0.57035000000000002</v>
      </c>
      <c r="AA10" s="367">
        <f t="shared" si="28"/>
        <v>1.5015000000000001</v>
      </c>
      <c r="AB10" s="367">
        <f t="shared" ref="AB10:AF10" si="29">L10*$E10/1000</f>
        <v>0.23210000000000003</v>
      </c>
      <c r="AC10" s="367">
        <f t="shared" si="29"/>
        <v>0.8459000000000001</v>
      </c>
      <c r="AD10" s="367">
        <f t="shared" si="29"/>
        <v>0.34760000000000002</v>
      </c>
      <c r="AE10" s="367">
        <f t="shared" si="29"/>
        <v>0.13475000000000001</v>
      </c>
      <c r="AF10" s="367">
        <f t="shared" si="29"/>
        <v>0.22935000000000003</v>
      </c>
      <c r="AG10" s="368">
        <f t="shared" si="27"/>
        <v>0.72504120620602464</v>
      </c>
      <c r="AH10" s="369"/>
      <c r="AI10" s="344">
        <v>1058.5519305237606</v>
      </c>
      <c r="AJ10" s="193"/>
      <c r="AK10" s="193"/>
      <c r="AL10" s="193"/>
      <c r="AM10" s="193"/>
    </row>
    <row r="11" spans="1:39" ht="12.75" customHeight="1">
      <c r="A11" s="329">
        <v>8</v>
      </c>
      <c r="B11" s="345">
        <v>4</v>
      </c>
      <c r="C11" s="331">
        <v>8</v>
      </c>
      <c r="D11" s="346">
        <f>測定日数!C12</f>
        <v>35</v>
      </c>
      <c r="E11" s="347">
        <f>mm!C12</f>
        <v>22.916560509554142</v>
      </c>
      <c r="F11" s="348">
        <f>pH!C12</f>
        <v>4.6680542753224552</v>
      </c>
      <c r="G11" s="348">
        <f>EC!C12</f>
        <v>5.0725945690541705</v>
      </c>
      <c r="H11" s="349">
        <f>'SO4'!C12</f>
        <v>59.440592726133787</v>
      </c>
      <c r="I11" s="349">
        <f>'NO3'!C12</f>
        <v>54.968488653361369</v>
      </c>
      <c r="J11" s="349">
        <f>Cl!C12</f>
        <v>161.78610394786747</v>
      </c>
      <c r="K11" s="349">
        <f>H!C12</f>
        <v>21.475620689069405</v>
      </c>
      <c r="L11" s="349">
        <f>'NH4'!C12</f>
        <v>64.9205362464524</v>
      </c>
      <c r="M11" s="349">
        <f>Na!C12</f>
        <v>140.83853016916873</v>
      </c>
      <c r="N11" s="349">
        <f>K!C12</f>
        <v>6.5580559446832751</v>
      </c>
      <c r="O11" s="349">
        <f>Mg!C12</f>
        <v>18.526612649102464</v>
      </c>
      <c r="P11" s="350">
        <f>Ca!C12</f>
        <v>32.513083886009355</v>
      </c>
      <c r="Q11" s="351">
        <f t="shared" si="17"/>
        <v>0.25791461969204493</v>
      </c>
      <c r="R11" s="352">
        <f t="shared" si="18"/>
        <v>335.63577805349644</v>
      </c>
      <c r="S11" s="353">
        <f t="shared" si="19"/>
        <v>335.87213611959749</v>
      </c>
      <c r="T11" s="353">
        <f t="shared" si="20"/>
        <v>335.89369267318847</v>
      </c>
      <c r="U11" s="353">
        <f t="shared" si="21"/>
        <v>3.5198105802238033E-2</v>
      </c>
      <c r="V11" s="353">
        <f t="shared" si="22"/>
        <v>-3.2089386906925506E-3</v>
      </c>
      <c r="W11" s="346">
        <f t="shared" si="23"/>
        <v>0.72635153632756488</v>
      </c>
      <c r="X11" s="354">
        <f t="shared" si="24"/>
        <v>22.916560509554142</v>
      </c>
      <c r="Y11" s="355">
        <f t="shared" ref="Y11:AA11" si="30">H11*$E11/1000</f>
        <v>1.3621739399322086</v>
      </c>
      <c r="Z11" s="355">
        <f t="shared" si="30"/>
        <v>1.2596886963434961</v>
      </c>
      <c r="AA11" s="355">
        <f t="shared" si="30"/>
        <v>3.7075810407263212</v>
      </c>
      <c r="AB11" s="355">
        <f t="shared" ref="AB11:AF11" si="31">L11*$E11/1000</f>
        <v>1.4877553972045294</v>
      </c>
      <c r="AC11" s="355">
        <f t="shared" si="31"/>
        <v>3.2275346986984217</v>
      </c>
      <c r="AD11" s="355">
        <f t="shared" si="31"/>
        <v>0.15028808588137554</v>
      </c>
      <c r="AE11" s="355">
        <f t="shared" si="31"/>
        <v>0.42456623981022779</v>
      </c>
      <c r="AF11" s="355">
        <f t="shared" si="31"/>
        <v>0.74508805422594304</v>
      </c>
      <c r="AG11" s="356">
        <f t="shared" si="27"/>
        <v>0.49214736100129181</v>
      </c>
      <c r="AH11" s="357"/>
      <c r="AI11" s="344">
        <v>671.50791417309392</v>
      </c>
      <c r="AJ11" s="193"/>
      <c r="AK11" s="193"/>
      <c r="AL11" s="193"/>
      <c r="AM11" s="193"/>
    </row>
    <row r="12" spans="1:39" ht="12.75" customHeight="1">
      <c r="A12" s="329">
        <v>9</v>
      </c>
      <c r="B12" s="345">
        <v>4</v>
      </c>
      <c r="C12" s="331">
        <v>9</v>
      </c>
      <c r="D12" s="358">
        <f>測定日数!C13</f>
        <v>35</v>
      </c>
      <c r="E12" s="359">
        <f>mm!C13</f>
        <v>28.187898089171973</v>
      </c>
      <c r="F12" s="360">
        <f>pH!C13</f>
        <v>4.4400000000000004</v>
      </c>
      <c r="G12" s="360">
        <f>EC!C13</f>
        <v>5.4345955259292733</v>
      </c>
      <c r="H12" s="361">
        <f>'SO4'!C13</f>
        <v>55.515952409230536</v>
      </c>
      <c r="I12" s="361">
        <f>'NO3'!C13</f>
        <v>48.245514065387319</v>
      </c>
      <c r="J12" s="361">
        <f>Cl!C13</f>
        <v>170.83309496715646</v>
      </c>
      <c r="K12" s="361">
        <f>H!C13</f>
        <v>36.307805477010106</v>
      </c>
      <c r="L12" s="361">
        <f>'NH4'!C13</f>
        <v>58.951961783666064</v>
      </c>
      <c r="M12" s="361">
        <f>Na!C13</f>
        <v>145.67537801038301</v>
      </c>
      <c r="N12" s="361">
        <f>K!C13</f>
        <v>8.3319895941360542</v>
      </c>
      <c r="O12" s="361">
        <f>Mg!C13</f>
        <v>19.98206138616511</v>
      </c>
      <c r="P12" s="362">
        <f>Ca!C13</f>
        <v>30.505831067500068</v>
      </c>
      <c r="Q12" s="363">
        <f t="shared" si="17"/>
        <v>0.15255332758073556</v>
      </c>
      <c r="R12" s="364">
        <f t="shared" si="18"/>
        <v>330.11051385100484</v>
      </c>
      <c r="S12" s="365">
        <f t="shared" si="19"/>
        <v>350.24291977252562</v>
      </c>
      <c r="T12" s="365">
        <f t="shared" si="20"/>
        <v>330.26306717858557</v>
      </c>
      <c r="U12" s="365">
        <f t="shared" si="21"/>
        <v>2.959109916488043</v>
      </c>
      <c r="V12" s="365">
        <f t="shared" si="22"/>
        <v>2.9360289221636839</v>
      </c>
      <c r="W12" s="358">
        <f t="shared" si="23"/>
        <v>1.5754961515070605</v>
      </c>
      <c r="X12" s="366">
        <f t="shared" si="24"/>
        <v>28.187898089171973</v>
      </c>
      <c r="Y12" s="367">
        <f t="shared" ref="Y12:AA12" si="32">H12*$E12/1000</f>
        <v>1.5648780088347116</v>
      </c>
      <c r="Z12" s="367">
        <f t="shared" si="32"/>
        <v>1.3599396337348508</v>
      </c>
      <c r="AA12" s="367">
        <f t="shared" si="32"/>
        <v>4.8154258711920441</v>
      </c>
      <c r="AB12" s="367">
        <f t="shared" ref="AB12:AF12" si="33">L12*$E12/1000</f>
        <v>1.6617318909147398</v>
      </c>
      <c r="AC12" s="367">
        <f t="shared" si="33"/>
        <v>4.1062827094582799</v>
      </c>
      <c r="AD12" s="367">
        <f t="shared" si="33"/>
        <v>0.23486127355954844</v>
      </c>
      <c r="AE12" s="367">
        <f t="shared" si="33"/>
        <v>0.56325230996480058</v>
      </c>
      <c r="AF12" s="367">
        <f t="shared" si="33"/>
        <v>0.85989525725618821</v>
      </c>
      <c r="AG12" s="368">
        <f t="shared" si="27"/>
        <v>1.023440720627441</v>
      </c>
      <c r="AH12" s="369"/>
      <c r="AI12" s="344">
        <v>680.35343362353046</v>
      </c>
      <c r="AJ12" s="193"/>
      <c r="AK12" s="193"/>
      <c r="AL12" s="193"/>
      <c r="AM12" s="193"/>
    </row>
    <row r="13" spans="1:39" ht="12.75" customHeight="1">
      <c r="A13" s="329">
        <v>10</v>
      </c>
      <c r="B13" s="345">
        <v>4</v>
      </c>
      <c r="C13" s="331">
        <v>10</v>
      </c>
      <c r="D13" s="358">
        <f>測定日数!C14</f>
        <v>35</v>
      </c>
      <c r="E13" s="359">
        <f>mm!C14</f>
        <v>25.885350318471335</v>
      </c>
      <c r="F13" s="360">
        <f>pH!C14</f>
        <v>4.4783042956627988</v>
      </c>
      <c r="G13" s="360">
        <f>EC!C14</f>
        <v>5.3899163385826787</v>
      </c>
      <c r="H13" s="361">
        <f>'SO4'!C14</f>
        <v>74.538705686632511</v>
      </c>
      <c r="I13" s="361">
        <f>'NO3'!C14</f>
        <v>102.64671457788204</v>
      </c>
      <c r="J13" s="361">
        <f>Cl!C14</f>
        <v>61.954418942368193</v>
      </c>
      <c r="K13" s="361">
        <f>H!C14</f>
        <v>33.242655147470657</v>
      </c>
      <c r="L13" s="361">
        <f>'NH4'!C14</f>
        <v>127.26057275618491</v>
      </c>
      <c r="M13" s="361">
        <f>Na!C14</f>
        <v>51.070041472156689</v>
      </c>
      <c r="N13" s="361">
        <f>K!C14</f>
        <v>6.1546869537806854</v>
      </c>
      <c r="O13" s="361">
        <f>Mg!C14</f>
        <v>12.070304661245993</v>
      </c>
      <c r="P13" s="362">
        <f>Ca!C14</f>
        <v>45.66963749972988</v>
      </c>
      <c r="Q13" s="363">
        <f t="shared" si="17"/>
        <v>0.1666195590605038</v>
      </c>
      <c r="R13" s="364">
        <f t="shared" si="18"/>
        <v>313.67854489351527</v>
      </c>
      <c r="S13" s="365">
        <f t="shared" si="19"/>
        <v>333.2078406515447</v>
      </c>
      <c r="T13" s="365">
        <f t="shared" si="20"/>
        <v>313.84516445257577</v>
      </c>
      <c r="U13" s="365">
        <f t="shared" si="21"/>
        <v>3.01896843007049</v>
      </c>
      <c r="V13" s="365">
        <f t="shared" si="22"/>
        <v>2.9924405027457035</v>
      </c>
      <c r="W13" s="358">
        <f t="shared" si="23"/>
        <v>0.76568295566266475</v>
      </c>
      <c r="X13" s="366">
        <f t="shared" si="24"/>
        <v>25.885350318471335</v>
      </c>
      <c r="Y13" s="367">
        <f t="shared" ref="Y13:AA13" si="34">H13*$E13/1000</f>
        <v>1.9294605089839141</v>
      </c>
      <c r="Z13" s="367">
        <f t="shared" si="34"/>
        <v>2.6570461658886151</v>
      </c>
      <c r="AA13" s="367">
        <f t="shared" si="34"/>
        <v>1.6037118381005371</v>
      </c>
      <c r="AB13" s="367">
        <f t="shared" ref="AB13:AF13" si="35">L13*$E13/1000</f>
        <v>3.2941845075231559</v>
      </c>
      <c r="AC13" s="367">
        <f t="shared" si="35"/>
        <v>1.3219659142856353</v>
      </c>
      <c r="AD13" s="367">
        <f t="shared" si="35"/>
        <v>0.15931622789913821</v>
      </c>
      <c r="AE13" s="367">
        <f t="shared" si="35"/>
        <v>0.31244406460703</v>
      </c>
      <c r="AF13" s="367">
        <f t="shared" si="35"/>
        <v>1.1821745655981033</v>
      </c>
      <c r="AG13" s="368">
        <f t="shared" si="27"/>
        <v>0.86049777400841232</v>
      </c>
      <c r="AH13" s="369"/>
      <c r="AI13" s="344">
        <v>646.88638554505997</v>
      </c>
      <c r="AJ13" s="193"/>
      <c r="AK13" s="193"/>
      <c r="AL13" s="193"/>
      <c r="AM13" s="193"/>
    </row>
    <row r="14" spans="1:39" ht="12.75" customHeight="1">
      <c r="A14" s="329">
        <v>11</v>
      </c>
      <c r="B14" s="345">
        <v>4</v>
      </c>
      <c r="C14" s="331">
        <v>11</v>
      </c>
      <c r="D14" s="358">
        <f>測定日数!C15</f>
        <v>35</v>
      </c>
      <c r="E14" s="359">
        <f>mm!C15</f>
        <v>22.29299363057325</v>
      </c>
      <c r="F14" s="360">
        <f>pH!C15</f>
        <v>4.59</v>
      </c>
      <c r="G14" s="360">
        <f>EC!C15</f>
        <v>5.66</v>
      </c>
      <c r="H14" s="361">
        <f>'SO4'!C15</f>
        <v>74.2</v>
      </c>
      <c r="I14" s="361">
        <f>'NO3'!C15</f>
        <v>102.72536687631028</v>
      </c>
      <c r="J14" s="361">
        <f>Cl!C15</f>
        <v>142.45416078984485</v>
      </c>
      <c r="K14" s="361">
        <f>H!C15</f>
        <v>25.703957827688658</v>
      </c>
      <c r="L14" s="361">
        <f>'NH4'!C15</f>
        <v>53.215077605321511</v>
      </c>
      <c r="M14" s="361">
        <f>Na!C15</f>
        <v>100.04349717268379</v>
      </c>
      <c r="N14" s="361">
        <f>K!C15</f>
        <v>7.1611253196930944</v>
      </c>
      <c r="O14" s="361">
        <f>Mg!C15</f>
        <v>19.325657894736842</v>
      </c>
      <c r="P14" s="362">
        <f>Ca!C15</f>
        <v>68.612774451097806</v>
      </c>
      <c r="Q14" s="363">
        <f t="shared" si="17"/>
        <v>0.21548730276492264</v>
      </c>
      <c r="R14" s="364">
        <f t="shared" si="18"/>
        <v>393.57952766615512</v>
      </c>
      <c r="S14" s="365">
        <f t="shared" si="19"/>
        <v>362.00052261705628</v>
      </c>
      <c r="T14" s="365">
        <f t="shared" si="20"/>
        <v>393.79501496892004</v>
      </c>
      <c r="U14" s="365">
        <f t="shared" si="21"/>
        <v>-4.1794387023932389</v>
      </c>
      <c r="V14" s="365">
        <f t="shared" si="22"/>
        <v>-4.2067584115958017</v>
      </c>
      <c r="W14" s="358">
        <f t="shared" si="23"/>
        <v>1.89861140451333</v>
      </c>
      <c r="X14" s="366">
        <f t="shared" si="24"/>
        <v>22.29299363057325</v>
      </c>
      <c r="Y14" s="367">
        <f t="shared" ref="Y14:AA14" si="36">H14*$E14/1000</f>
        <v>1.6541401273885352</v>
      </c>
      <c r="Z14" s="367">
        <f t="shared" si="36"/>
        <v>2.2900559494718853</v>
      </c>
      <c r="AA14" s="367">
        <f t="shared" si="36"/>
        <v>3.175729699136669</v>
      </c>
      <c r="AB14" s="367">
        <f t="shared" ref="AB14:AF14" si="37">L14*$E14/1000</f>
        <v>1.1863233861058937</v>
      </c>
      <c r="AC14" s="367">
        <f t="shared" si="37"/>
        <v>2.2302690452509126</v>
      </c>
      <c r="AD14" s="367">
        <f t="shared" si="37"/>
        <v>0.15964292113965498</v>
      </c>
      <c r="AE14" s="367">
        <f t="shared" si="37"/>
        <v>0.43082676835400607</v>
      </c>
      <c r="AF14" s="367">
        <f t="shared" si="37"/>
        <v>1.5295841438142825</v>
      </c>
      <c r="AG14" s="368">
        <f t="shared" si="27"/>
        <v>0.57301816813318673</v>
      </c>
      <c r="AH14" s="369"/>
      <c r="AI14" s="344">
        <v>755.58005028321145</v>
      </c>
      <c r="AJ14" s="193"/>
      <c r="AK14" s="193"/>
      <c r="AL14" s="193"/>
      <c r="AM14" s="193"/>
    </row>
    <row r="15" spans="1:39" ht="12.75" customHeight="1">
      <c r="A15" s="329">
        <v>12</v>
      </c>
      <c r="B15" s="345">
        <v>4</v>
      </c>
      <c r="C15" s="331">
        <v>12</v>
      </c>
      <c r="D15" s="358">
        <f>測定日数!C16</f>
        <v>29</v>
      </c>
      <c r="E15" s="359">
        <f>mm!C16</f>
        <v>15.605095541401274</v>
      </c>
      <c r="F15" s="360">
        <f>pH!C16</f>
        <v>4.87</v>
      </c>
      <c r="G15" s="360">
        <f>EC!C16</f>
        <v>8.82</v>
      </c>
      <c r="H15" s="361">
        <f>'SO4'!C16</f>
        <v>137.71208493806597</v>
      </c>
      <c r="I15" s="361">
        <f>'NO3'!C16</f>
        <v>197.22625383002745</v>
      </c>
      <c r="J15" s="361">
        <f>Cl!C16</f>
        <v>178.56135401974606</v>
      </c>
      <c r="K15" s="361">
        <f>H!C16</f>
        <v>13.489628825916535</v>
      </c>
      <c r="L15" s="361">
        <f>'NH4'!C16</f>
        <v>288.24833702882484</v>
      </c>
      <c r="M15" s="361">
        <f>Na!C16</f>
        <v>150.50021748586343</v>
      </c>
      <c r="N15" s="361">
        <f>K!C16</f>
        <v>9.4629156010230187</v>
      </c>
      <c r="O15" s="361">
        <f>Mg!C16</f>
        <v>23.858494446729743</v>
      </c>
      <c r="P15" s="362">
        <f>Ca!C16</f>
        <v>54.141716566866272</v>
      </c>
      <c r="Q15" s="363">
        <f t="shared" si="17"/>
        <v>0.41060259063841337</v>
      </c>
      <c r="R15" s="364">
        <f t="shared" si="18"/>
        <v>651.21177772590545</v>
      </c>
      <c r="S15" s="365">
        <f t="shared" si="19"/>
        <v>617.70152096881998</v>
      </c>
      <c r="T15" s="365">
        <f t="shared" si="20"/>
        <v>651.62238031654397</v>
      </c>
      <c r="U15" s="365">
        <f t="shared" si="21"/>
        <v>-2.6408626020040913</v>
      </c>
      <c r="V15" s="365">
        <f t="shared" si="22"/>
        <v>-2.6723564657826491</v>
      </c>
      <c r="W15" s="358">
        <f t="shared" si="23"/>
        <v>2.6047530736619215</v>
      </c>
      <c r="X15" s="366">
        <f t="shared" si="24"/>
        <v>15.605095541401274</v>
      </c>
      <c r="Y15" s="367">
        <f t="shared" ref="Y15:AA15" si="38">H15*$E15/1000</f>
        <v>2.1490102426640871</v>
      </c>
      <c r="Z15" s="367">
        <f t="shared" si="38"/>
        <v>3.0777345342902374</v>
      </c>
      <c r="AA15" s="367">
        <f t="shared" si="38"/>
        <v>2.7864669894801137</v>
      </c>
      <c r="AB15" s="367">
        <f t="shared" ref="AB15:AF15" si="39">L15*$E15/1000</f>
        <v>4.4981428389848457</v>
      </c>
      <c r="AC15" s="367">
        <f t="shared" si="39"/>
        <v>2.3485702728685696</v>
      </c>
      <c r="AD15" s="367">
        <f t="shared" si="39"/>
        <v>0.14766970205418087</v>
      </c>
      <c r="AE15" s="367">
        <f t="shared" si="39"/>
        <v>0.37231408531520938</v>
      </c>
      <c r="AF15" s="367">
        <f t="shared" si="39"/>
        <v>0.84488665980141642</v>
      </c>
      <c r="AG15" s="368">
        <f t="shared" si="27"/>
        <v>0.21050694664646824</v>
      </c>
      <c r="AH15" s="369"/>
      <c r="AI15" s="344">
        <v>1268.9132986947254</v>
      </c>
      <c r="AJ15" s="193"/>
      <c r="AK15" s="193"/>
      <c r="AL15" s="193"/>
      <c r="AM15" s="193"/>
    </row>
    <row r="16" spans="1:39" ht="12.75" customHeight="1">
      <c r="A16" s="329">
        <v>13</v>
      </c>
      <c r="B16" s="330">
        <v>4</v>
      </c>
      <c r="C16" s="331">
        <v>14</v>
      </c>
      <c r="D16" s="358">
        <f>測定日数!C18</f>
        <v>28</v>
      </c>
      <c r="E16" s="359">
        <f>mm!C18</f>
        <v>25.63</v>
      </c>
      <c r="F16" s="360">
        <f>pH!C18</f>
        <v>4.0693861879930804</v>
      </c>
      <c r="G16" s="360">
        <f>EC!C18</f>
        <v>6.1865470152165427</v>
      </c>
      <c r="H16" s="361">
        <f>'SO4'!C18</f>
        <v>70.543389907660284</v>
      </c>
      <c r="I16" s="361">
        <f>'NO3'!C18</f>
        <v>81.843920305086016</v>
      </c>
      <c r="J16" s="361">
        <f>Cl!C18</f>
        <v>43.466778038500216</v>
      </c>
      <c r="K16" s="361">
        <f>H!C18</f>
        <v>85.234184837892968</v>
      </c>
      <c r="L16" s="361">
        <f>'NH4'!C18</f>
        <v>98.488533402696476</v>
      </c>
      <c r="M16" s="361">
        <f>Na!C18</f>
        <v>35.076252353729494</v>
      </c>
      <c r="N16" s="361">
        <f>K!C18</f>
        <v>3.196382116944557</v>
      </c>
      <c r="O16" s="361">
        <f>Mg!C18</f>
        <v>7.256161132893701</v>
      </c>
      <c r="P16" s="362">
        <f>Ca!C18</f>
        <v>29.682403433476392</v>
      </c>
      <c r="Q16" s="363">
        <f t="shared" si="17"/>
        <v>6.4984214411228841E-2</v>
      </c>
      <c r="R16" s="364">
        <f t="shared" si="18"/>
        <v>266.39747815890678</v>
      </c>
      <c r="S16" s="365">
        <f t="shared" si="19"/>
        <v>295.87248184400369</v>
      </c>
      <c r="T16" s="365">
        <f t="shared" si="20"/>
        <v>266.46246237331803</v>
      </c>
      <c r="U16" s="365">
        <f t="shared" si="21"/>
        <v>5.242144482508782</v>
      </c>
      <c r="V16" s="365">
        <f t="shared" si="22"/>
        <v>5.2299825527683677</v>
      </c>
      <c r="W16" s="358">
        <f t="shared" si="23"/>
        <v>1.5522575113249368</v>
      </c>
      <c r="X16" s="366">
        <f t="shared" si="24"/>
        <v>25.63</v>
      </c>
      <c r="Y16" s="367">
        <f t="shared" ref="Y16:AA16" si="40">H16*$E16/1000</f>
        <v>1.808027083333333</v>
      </c>
      <c r="Z16" s="367">
        <f t="shared" si="40"/>
        <v>2.0976596774193546</v>
      </c>
      <c r="AA16" s="367">
        <f t="shared" si="40"/>
        <v>1.1140535211267604</v>
      </c>
      <c r="AB16" s="367">
        <f t="shared" ref="AB16:AF16" si="41">L16*$E16/1000</f>
        <v>2.5242611111111106</v>
      </c>
      <c r="AC16" s="367">
        <f t="shared" si="41"/>
        <v>0.89900434782608696</v>
      </c>
      <c r="AD16" s="367">
        <f t="shared" si="41"/>
        <v>8.1923273657288992E-2</v>
      </c>
      <c r="AE16" s="367">
        <f t="shared" si="41"/>
        <v>0.18597540983606556</v>
      </c>
      <c r="AF16" s="367">
        <f t="shared" si="41"/>
        <v>0.76075999999999988</v>
      </c>
      <c r="AG16" s="368">
        <f t="shared" si="27"/>
        <v>2.1845521573951969</v>
      </c>
      <c r="AH16" s="369"/>
      <c r="AI16" s="344">
        <v>562.26996000291047</v>
      </c>
      <c r="AJ16" s="193"/>
      <c r="AK16" s="193"/>
      <c r="AL16" s="193"/>
      <c r="AM16" s="193"/>
    </row>
    <row r="17" spans="1:39" ht="12.75" customHeight="1">
      <c r="A17" s="329">
        <v>14</v>
      </c>
      <c r="B17" s="345">
        <v>4</v>
      </c>
      <c r="C17" s="331">
        <v>15</v>
      </c>
      <c r="D17" s="358">
        <f>測定日数!C19</f>
        <v>32</v>
      </c>
      <c r="E17" s="359">
        <f>mm!C19</f>
        <v>48.726114649681527</v>
      </c>
      <c r="F17" s="360">
        <f>pH!C19</f>
        <v>5.54</v>
      </c>
      <c r="G17" s="360">
        <f>EC!C19</f>
        <v>2.57</v>
      </c>
      <c r="H17" s="361">
        <f>'SO4'!C19</f>
        <v>56.424478646145651</v>
      </c>
      <c r="I17" s="361">
        <f>'NO3'!C19</f>
        <v>39.19045107725357</v>
      </c>
      <c r="J17" s="361">
        <f>Cl!C19</f>
        <v>44.28398160945477</v>
      </c>
      <c r="K17" s="361">
        <f>H!C19</f>
        <v>2.8840315031266059</v>
      </c>
      <c r="L17" s="361">
        <f>'NH4'!C19</f>
        <v>60.426444386050697</v>
      </c>
      <c r="M17" s="361">
        <f>Na!C19</f>
        <v>18.703971375094227</v>
      </c>
      <c r="N17" s="361">
        <f>K!C19</f>
        <v>0</v>
      </c>
      <c r="O17" s="361">
        <f>Mg!C19</f>
        <v>7.817321538778029</v>
      </c>
      <c r="P17" s="362">
        <f>Ca!C19</f>
        <v>37.924151696606792</v>
      </c>
      <c r="Q17" s="363">
        <f t="shared" si="17"/>
        <v>1.9205326074514786</v>
      </c>
      <c r="R17" s="364">
        <f t="shared" si="18"/>
        <v>196.32338997899964</v>
      </c>
      <c r="S17" s="365">
        <f t="shared" si="19"/>
        <v>173.49739373504119</v>
      </c>
      <c r="T17" s="365">
        <f t="shared" si="20"/>
        <v>198.24392258645113</v>
      </c>
      <c r="U17" s="365">
        <f t="shared" si="21"/>
        <v>-6.1721777815517163</v>
      </c>
      <c r="V17" s="365">
        <f t="shared" si="22"/>
        <v>-6.6569218337862823</v>
      </c>
      <c r="W17" s="358">
        <f t="shared" si="23"/>
        <v>2.4018174030266977</v>
      </c>
      <c r="X17" s="366">
        <f t="shared" si="24"/>
        <v>48.726114649681527</v>
      </c>
      <c r="Y17" s="367">
        <f t="shared" ref="Y17:AA17" si="42">H17*$E17/1000</f>
        <v>2.7493456155606002</v>
      </c>
      <c r="Z17" s="367">
        <f t="shared" si="42"/>
        <v>1.9095984123629923</v>
      </c>
      <c r="AA17" s="367">
        <f t="shared" si="42"/>
        <v>2.1577863650466815</v>
      </c>
      <c r="AB17" s="367">
        <f t="shared" ref="AB17:AF17" si="43">L17*$E17/1000</f>
        <v>2.9443458570273111</v>
      </c>
      <c r="AC17" s="367">
        <f t="shared" si="43"/>
        <v>0.91137185362720274</v>
      </c>
      <c r="AD17" s="367">
        <f t="shared" si="43"/>
        <v>0</v>
      </c>
      <c r="AE17" s="367">
        <f t="shared" si="43"/>
        <v>0.38090770555192305</v>
      </c>
      <c r="AF17" s="367">
        <f t="shared" si="43"/>
        <v>1.8478965635607767</v>
      </c>
      <c r="AG17" s="368">
        <f t="shared" si="27"/>
        <v>0.14052764967464035</v>
      </c>
      <c r="AH17" s="369"/>
      <c r="AI17" s="344">
        <v>369.82078371404083</v>
      </c>
      <c r="AJ17" s="193"/>
      <c r="AK17" s="193"/>
      <c r="AL17" s="193"/>
      <c r="AM17" s="193"/>
    </row>
    <row r="18" spans="1:39" ht="12.75" customHeight="1">
      <c r="A18" s="329">
        <v>15</v>
      </c>
      <c r="B18" s="345">
        <v>4</v>
      </c>
      <c r="C18" s="331">
        <v>16</v>
      </c>
      <c r="D18" s="358">
        <f>測定日数!C20</f>
        <v>36</v>
      </c>
      <c r="E18" s="359">
        <f>mm!C20</f>
        <v>111.78343949044586</v>
      </c>
      <c r="F18" s="360">
        <f>pH!C20</f>
        <v>4.6100000000000003</v>
      </c>
      <c r="G18" s="360">
        <f>EC!C20</f>
        <v>2.76</v>
      </c>
      <c r="H18" s="361">
        <f>'SO4'!C20</f>
        <v>29.357385568658803</v>
      </c>
      <c r="I18" s="361">
        <f>'NO3'!C20</f>
        <v>19.675864326851588</v>
      </c>
      <c r="J18" s="361">
        <f>Cl!C20</f>
        <v>92.516853298733523</v>
      </c>
      <c r="K18" s="361">
        <f>H!C20</f>
        <v>24.547089156850294</v>
      </c>
      <c r="L18" s="361">
        <f>'NH4'!C20</f>
        <v>27.718552470665454</v>
      </c>
      <c r="M18" s="361">
        <f>Na!C20</f>
        <v>63.506507459622263</v>
      </c>
      <c r="N18" s="361">
        <f>K!C20</f>
        <v>6.9056710905589247</v>
      </c>
      <c r="O18" s="361">
        <f>Mg!C20</f>
        <v>6.5830076116025511</v>
      </c>
      <c r="P18" s="362">
        <f>Ca!C20</f>
        <v>7.7345309381237533</v>
      </c>
      <c r="Q18" s="363">
        <f t="shared" si="17"/>
        <v>0.22564290646763824</v>
      </c>
      <c r="R18" s="364">
        <f t="shared" si="18"/>
        <v>170.90748876290272</v>
      </c>
      <c r="S18" s="365">
        <f t="shared" si="19"/>
        <v>151.31289727714955</v>
      </c>
      <c r="T18" s="365">
        <f t="shared" si="20"/>
        <v>171.13313166937036</v>
      </c>
      <c r="U18" s="365">
        <f t="shared" si="21"/>
        <v>-6.0811147694787824</v>
      </c>
      <c r="V18" s="365">
        <f t="shared" si="22"/>
        <v>-6.1468378001045707</v>
      </c>
      <c r="W18" s="358">
        <f t="shared" si="23"/>
        <v>2.6463850818008354</v>
      </c>
      <c r="X18" s="366">
        <f t="shared" si="24"/>
        <v>111.78343949044586</v>
      </c>
      <c r="Y18" s="367">
        <f t="shared" ref="Y18:AA18" si="44">H18*$E18/1000</f>
        <v>3.2816695333118595</v>
      </c>
      <c r="Z18" s="367">
        <f t="shared" si="44"/>
        <v>2.1994357894028367</v>
      </c>
      <c r="AA18" s="367">
        <f t="shared" si="44"/>
        <v>10.341852072565434</v>
      </c>
      <c r="AB18" s="367">
        <f t="shared" ref="AB18:AF18" si="45">L18*$E18/1000</f>
        <v>3.0984751328673803</v>
      </c>
      <c r="AC18" s="367">
        <f t="shared" si="45"/>
        <v>7.0989758338622337</v>
      </c>
      <c r="AD18" s="367">
        <f t="shared" si="45"/>
        <v>0.77193966649241486</v>
      </c>
      <c r="AE18" s="367">
        <f t="shared" si="45"/>
        <v>0.73587123301671831</v>
      </c>
      <c r="AF18" s="367">
        <f t="shared" si="45"/>
        <v>0.86459247110873794</v>
      </c>
      <c r="AG18" s="368">
        <f t="shared" si="27"/>
        <v>2.7439580554313543</v>
      </c>
      <c r="AH18" s="369"/>
      <c r="AI18" s="344">
        <v>322.22038604005229</v>
      </c>
      <c r="AJ18" s="193"/>
      <c r="AK18" s="193"/>
      <c r="AL18" s="193"/>
      <c r="AM18" s="193"/>
    </row>
    <row r="19" spans="1:39" ht="12.75" customHeight="1">
      <c r="A19" s="329">
        <v>16</v>
      </c>
      <c r="B19" s="345">
        <v>4</v>
      </c>
      <c r="C19" s="331">
        <v>17</v>
      </c>
      <c r="D19" s="358">
        <f>測定日数!C21</f>
        <v>35</v>
      </c>
      <c r="E19" s="359">
        <f>mm!C21</f>
        <v>75.5</v>
      </c>
      <c r="F19" s="360">
        <f>pH!C21</f>
        <v>4.79</v>
      </c>
      <c r="G19" s="360">
        <f>EC!C21</f>
        <v>2.36</v>
      </c>
      <c r="H19" s="361">
        <f>'SO4'!C21</f>
        <v>32.792004996876948</v>
      </c>
      <c r="I19" s="361">
        <f>'NO3'!C21</f>
        <v>25.318497016610227</v>
      </c>
      <c r="J19" s="361">
        <f>Cl!C21</f>
        <v>71.932299012693917</v>
      </c>
      <c r="K19" s="361">
        <f>H!C21</f>
        <v>16.218100973589298</v>
      </c>
      <c r="L19" s="361">
        <f>'NH4'!C21</f>
        <v>44.895244429664118</v>
      </c>
      <c r="M19" s="361">
        <f>Na!C21</f>
        <v>60.026098303610262</v>
      </c>
      <c r="N19" s="361">
        <f>K!C21</f>
        <v>2.3682864450127878</v>
      </c>
      <c r="O19" s="361">
        <f>Mg!C21</f>
        <v>8.2682023858494453</v>
      </c>
      <c r="P19" s="362">
        <f>Ca!C21</f>
        <v>10.878243512974054</v>
      </c>
      <c r="Q19" s="363">
        <f t="shared" si="17"/>
        <v>0.34152435921393287</v>
      </c>
      <c r="R19" s="364">
        <f t="shared" si="18"/>
        <v>162.83480602305806</v>
      </c>
      <c r="S19" s="365">
        <f t="shared" si="19"/>
        <v>161.80062194952345</v>
      </c>
      <c r="T19" s="365">
        <f t="shared" si="20"/>
        <v>163.176330382272</v>
      </c>
      <c r="U19" s="365">
        <f t="shared" si="21"/>
        <v>-0.31856784085252848</v>
      </c>
      <c r="V19" s="365">
        <f t="shared" si="22"/>
        <v>-0.42332492285298434</v>
      </c>
      <c r="W19" s="358">
        <f t="shared" si="23"/>
        <v>6.4985545089296401</v>
      </c>
      <c r="X19" s="366">
        <f t="shared" si="24"/>
        <v>75.5</v>
      </c>
      <c r="Y19" s="367">
        <f t="shared" ref="Y19:AA19" si="46">H19*$E19/1000</f>
        <v>2.4757963772642095</v>
      </c>
      <c r="Z19" s="367">
        <f t="shared" si="46"/>
        <v>1.9115465247540722</v>
      </c>
      <c r="AA19" s="367">
        <f t="shared" si="46"/>
        <v>5.4308885754583907</v>
      </c>
      <c r="AB19" s="367">
        <f t="shared" ref="AB19:AF19" si="47">L19*$E19/1000</f>
        <v>3.3895909544396408</v>
      </c>
      <c r="AC19" s="367">
        <f t="shared" si="47"/>
        <v>4.5319704219225754</v>
      </c>
      <c r="AD19" s="367">
        <f t="shared" si="47"/>
        <v>0.17880562659846549</v>
      </c>
      <c r="AE19" s="367">
        <f t="shared" si="47"/>
        <v>0.62424928013163306</v>
      </c>
      <c r="AF19" s="367">
        <f t="shared" si="47"/>
        <v>0.82130738522954105</v>
      </c>
      <c r="AG19" s="368">
        <f t="shared" si="27"/>
        <v>1.224466623505992</v>
      </c>
      <c r="AH19" s="369"/>
      <c r="AI19" s="344">
        <v>324.63542797258151</v>
      </c>
      <c r="AJ19" s="193"/>
      <c r="AK19" s="193"/>
      <c r="AL19" s="193"/>
      <c r="AM19" s="193"/>
    </row>
    <row r="20" spans="1:39" ht="12.75" customHeight="1">
      <c r="A20" s="329">
        <v>17</v>
      </c>
      <c r="B20" s="345">
        <v>4</v>
      </c>
      <c r="C20" s="331">
        <v>18</v>
      </c>
      <c r="D20" s="358">
        <f>測定日数!C22</f>
        <v>29</v>
      </c>
      <c r="E20" s="359">
        <f>mm!C22</f>
        <v>40.44713375796178</v>
      </c>
      <c r="F20" s="360">
        <f>pH!C22</f>
        <v>5.0164986783317556</v>
      </c>
      <c r="G20" s="360">
        <f>EC!C22</f>
        <v>3.6549948033132815</v>
      </c>
      <c r="H20" s="361">
        <f>'SO4'!C22</f>
        <v>67.223016433865595</v>
      </c>
      <c r="I20" s="361">
        <f>'NO3'!C22</f>
        <v>59.813059611758582</v>
      </c>
      <c r="J20" s="361">
        <f>Cl!C22</f>
        <v>65.668020451273279</v>
      </c>
      <c r="K20" s="361">
        <f>H!C22</f>
        <v>9.6272294277892101</v>
      </c>
      <c r="L20" s="361">
        <f>'NH4'!C22</f>
        <v>98.825496600801955</v>
      </c>
      <c r="M20" s="361">
        <f>Na!C22</f>
        <v>51.29558820692364</v>
      </c>
      <c r="N20" s="361">
        <f>K!C22</f>
        <v>5.5418960564385227</v>
      </c>
      <c r="O20" s="361">
        <f>Mg!C22</f>
        <v>17.7080226759327</v>
      </c>
      <c r="P20" s="362">
        <f>Ca!C22</f>
        <v>56.073778220770222</v>
      </c>
      <c r="Q20" s="363">
        <f t="shared" si="17"/>
        <v>0.57533442868660201</v>
      </c>
      <c r="R20" s="364">
        <f t="shared" si="18"/>
        <v>259.92711293076309</v>
      </c>
      <c r="S20" s="365">
        <f t="shared" si="19"/>
        <v>312.85381208535921</v>
      </c>
      <c r="T20" s="365">
        <f t="shared" si="20"/>
        <v>260.50244735944966</v>
      </c>
      <c r="U20" s="365">
        <f t="shared" si="21"/>
        <v>9.2403040749142207</v>
      </c>
      <c r="V20" s="365">
        <f t="shared" si="22"/>
        <v>9.1306868746148009</v>
      </c>
      <c r="W20" s="358">
        <f t="shared" si="23"/>
        <v>7.2270272297385567</v>
      </c>
      <c r="X20" s="366">
        <f t="shared" si="24"/>
        <v>40.44713375796178</v>
      </c>
      <c r="Y20" s="367">
        <f t="shared" ref="Y20:AA20" si="48">H20*$E20/1000</f>
        <v>2.7189783373142244</v>
      </c>
      <c r="Z20" s="367">
        <f t="shared" si="48"/>
        <v>2.4192668225897411</v>
      </c>
      <c r="AA20" s="367">
        <f t="shared" si="48"/>
        <v>2.6560832068132201</v>
      </c>
      <c r="AB20" s="367">
        <f t="shared" ref="AB20:AF20" si="49">L20*$E20/1000</f>
        <v>3.9972080797096337</v>
      </c>
      <c r="AC20" s="367">
        <f t="shared" si="49"/>
        <v>2.0747595173987676</v>
      </c>
      <c r="AD20" s="367">
        <f t="shared" si="49"/>
        <v>0.22415381106748983</v>
      </c>
      <c r="AE20" s="367">
        <f t="shared" si="49"/>
        <v>0.71623876176247014</v>
      </c>
      <c r="AF20" s="367">
        <f t="shared" si="49"/>
        <v>2.2680236080097775</v>
      </c>
      <c r="AG20" s="368">
        <f t="shared" si="27"/>
        <v>0.38939383638437602</v>
      </c>
      <c r="AH20" s="369"/>
      <c r="AI20" s="344">
        <v>572.7809250161223</v>
      </c>
      <c r="AJ20" s="193"/>
      <c r="AK20" s="193"/>
      <c r="AL20" s="193"/>
      <c r="AM20" s="193"/>
    </row>
    <row r="21" spans="1:39" ht="12.75" customHeight="1">
      <c r="A21" s="329">
        <v>18</v>
      </c>
      <c r="B21" s="345">
        <v>4</v>
      </c>
      <c r="C21" s="331">
        <v>19</v>
      </c>
      <c r="D21" s="358">
        <f>測定日数!C23</f>
        <v>35</v>
      </c>
      <c r="E21" s="359">
        <f>mm!C23</f>
        <v>47.867454068241464</v>
      </c>
      <c r="F21" s="360">
        <f>pH!C23</f>
        <v>4.45</v>
      </c>
      <c r="G21" s="360">
        <f>EC!C23</f>
        <v>3.37</v>
      </c>
      <c r="H21" s="361">
        <f>'SO4'!C23</f>
        <v>39.700000000000003</v>
      </c>
      <c r="I21" s="361">
        <f>'NO3'!C23</f>
        <v>22.9</v>
      </c>
      <c r="J21" s="361">
        <f>Cl!C23</f>
        <v>42.6</v>
      </c>
      <c r="K21" s="361">
        <f>H!C23</f>
        <v>35.481338923357541</v>
      </c>
      <c r="L21" s="361">
        <f>'NH4'!C23</f>
        <v>50</v>
      </c>
      <c r="M21" s="361">
        <f>Na!C23</f>
        <v>27.5</v>
      </c>
      <c r="N21" s="361">
        <f>K!C23</f>
        <v>1.6</v>
      </c>
      <c r="O21" s="361">
        <f>Mg!C23</f>
        <v>6.2</v>
      </c>
      <c r="P21" s="362">
        <f>Ca!C23</f>
        <v>23.3</v>
      </c>
      <c r="Q21" s="363">
        <f t="shared" si="17"/>
        <v>0.15610675106247687</v>
      </c>
      <c r="R21" s="364">
        <f t="shared" si="18"/>
        <v>144.9</v>
      </c>
      <c r="S21" s="365">
        <f t="shared" si="19"/>
        <v>173.58133892335755</v>
      </c>
      <c r="T21" s="365">
        <f t="shared" si="20"/>
        <v>145.05610675106249</v>
      </c>
      <c r="U21" s="365">
        <f t="shared" si="21"/>
        <v>9.0056576062874765</v>
      </c>
      <c r="V21" s="365">
        <f t="shared" si="22"/>
        <v>8.9522535908857996</v>
      </c>
      <c r="W21" s="358">
        <f t="shared" si="23"/>
        <v>-2.1746150437737044</v>
      </c>
      <c r="X21" s="366">
        <f t="shared" si="24"/>
        <v>47.867454068241464</v>
      </c>
      <c r="Y21" s="367">
        <f t="shared" ref="Y21:AA21" si="50">H21*$E21/1000</f>
        <v>1.9003379265091862</v>
      </c>
      <c r="Z21" s="367">
        <f t="shared" si="50"/>
        <v>1.0961646981627295</v>
      </c>
      <c r="AA21" s="367">
        <f t="shared" si="50"/>
        <v>2.0391535433070866</v>
      </c>
      <c r="AB21" s="367">
        <f t="shared" ref="AB21:AF21" si="51">L21*$E21/1000</f>
        <v>2.3933727034120733</v>
      </c>
      <c r="AC21" s="367">
        <f t="shared" si="51"/>
        <v>1.3163549868766402</v>
      </c>
      <c r="AD21" s="367">
        <f t="shared" si="51"/>
        <v>7.6587926509186346E-2</v>
      </c>
      <c r="AE21" s="367">
        <f t="shared" si="51"/>
        <v>0.29677821522309711</v>
      </c>
      <c r="AF21" s="367">
        <f t="shared" si="51"/>
        <v>1.1153116797900262</v>
      </c>
      <c r="AG21" s="368">
        <f t="shared" si="27"/>
        <v>1.6984013611935251</v>
      </c>
      <c r="AH21" s="369"/>
      <c r="AI21" s="344">
        <v>318.48133892335755</v>
      </c>
      <c r="AJ21" s="193"/>
      <c r="AK21" s="193"/>
      <c r="AL21" s="193"/>
      <c r="AM21" s="193"/>
    </row>
    <row r="22" spans="1:39" ht="12.75" customHeight="1">
      <c r="A22" s="329">
        <v>19</v>
      </c>
      <c r="B22" s="345">
        <v>4</v>
      </c>
      <c r="C22" s="331">
        <v>20</v>
      </c>
      <c r="D22" s="358">
        <f>測定日数!C24</f>
        <v>35</v>
      </c>
      <c r="E22" s="359">
        <f>mm!C24</f>
        <v>85.350318471337587</v>
      </c>
      <c r="F22" s="360">
        <f>pH!C24</f>
        <v>4.32</v>
      </c>
      <c r="G22" s="360">
        <f>EC!C24</f>
        <v>3.99</v>
      </c>
      <c r="H22" s="361">
        <f>'SO4'!C24</f>
        <v>44.5</v>
      </c>
      <c r="I22" s="361">
        <f>'NO3'!C24</f>
        <v>33.700000000000003</v>
      </c>
      <c r="J22" s="361">
        <f>Cl!C24</f>
        <v>51.9</v>
      </c>
      <c r="K22" s="361">
        <f>H!C24</f>
        <v>47.863009232263813</v>
      </c>
      <c r="L22" s="361">
        <f>'NH4'!C24</f>
        <v>65.400000000000006</v>
      </c>
      <c r="M22" s="361">
        <f>Na!C24</f>
        <v>25.8</v>
      </c>
      <c r="N22" s="361">
        <f>K!C24</f>
        <v>1.4</v>
      </c>
      <c r="O22" s="361">
        <f>Mg!C24</f>
        <v>1.6</v>
      </c>
      <c r="P22" s="362">
        <f>Ca!C24</f>
        <v>9.1</v>
      </c>
      <c r="Q22" s="363">
        <f t="shared" si="17"/>
        <v>0.11572353329882705</v>
      </c>
      <c r="R22" s="364">
        <f t="shared" si="18"/>
        <v>174.6</v>
      </c>
      <c r="S22" s="365">
        <f t="shared" si="19"/>
        <v>161.86300923226381</v>
      </c>
      <c r="T22" s="365">
        <f t="shared" si="20"/>
        <v>174.71572353329881</v>
      </c>
      <c r="U22" s="365">
        <f t="shared" si="21"/>
        <v>-3.7855545537678155</v>
      </c>
      <c r="V22" s="365">
        <f t="shared" si="22"/>
        <v>-3.8186352998088315</v>
      </c>
      <c r="W22" s="358">
        <f t="shared" si="23"/>
        <v>-2.850274542071467</v>
      </c>
      <c r="X22" s="366">
        <f t="shared" si="24"/>
        <v>85.350318471337587</v>
      </c>
      <c r="Y22" s="367">
        <f t="shared" ref="Y22:AA22" si="52">H22*$E22/1000</f>
        <v>3.7980891719745227</v>
      </c>
      <c r="Z22" s="367">
        <f t="shared" si="52"/>
        <v>2.8763057324840768</v>
      </c>
      <c r="AA22" s="367">
        <f t="shared" si="52"/>
        <v>4.4296815286624209</v>
      </c>
      <c r="AB22" s="367">
        <f t="shared" ref="AB22:AF22" si="53">L22*$E22/1000</f>
        <v>5.581910828025479</v>
      </c>
      <c r="AC22" s="367">
        <f t="shared" si="53"/>
        <v>2.2020382165605095</v>
      </c>
      <c r="AD22" s="367">
        <f t="shared" si="53"/>
        <v>0.1194904458598726</v>
      </c>
      <c r="AE22" s="367">
        <f t="shared" si="53"/>
        <v>0.13656050955414015</v>
      </c>
      <c r="AF22" s="367">
        <f t="shared" si="53"/>
        <v>0.77668789808917205</v>
      </c>
      <c r="AG22" s="368">
        <f t="shared" si="27"/>
        <v>4.0851230809702876</v>
      </c>
      <c r="AH22" s="369"/>
      <c r="AI22" s="344">
        <v>336.4630092322638</v>
      </c>
      <c r="AJ22" s="193"/>
      <c r="AK22" s="193"/>
      <c r="AL22" s="193"/>
      <c r="AM22" s="193"/>
    </row>
    <row r="23" spans="1:39" ht="12.75" customHeight="1">
      <c r="A23" s="329">
        <v>20</v>
      </c>
      <c r="B23" s="345">
        <v>4</v>
      </c>
      <c r="C23" s="331">
        <v>21</v>
      </c>
      <c r="D23" s="358">
        <f>測定日数!C25</f>
        <v>29</v>
      </c>
      <c r="E23" s="359">
        <f>mm!C25</f>
        <v>72.446916076845298</v>
      </c>
      <c r="F23" s="360">
        <f>pH!C25</f>
        <v>4.3718507435705254</v>
      </c>
      <c r="G23" s="360">
        <f>EC!C25</f>
        <v>3.261451500348918</v>
      </c>
      <c r="H23" s="361">
        <f>'SO4'!C25</f>
        <v>38.075239432034039</v>
      </c>
      <c r="I23" s="361">
        <f>'NO3'!C25</f>
        <v>27.14231466507681</v>
      </c>
      <c r="J23" s="361">
        <f>Cl!C25</f>
        <v>50.027016494263087</v>
      </c>
      <c r="K23" s="361">
        <f>H!C25</f>
        <v>42.476552042167313</v>
      </c>
      <c r="L23" s="361">
        <f>'NH4'!C25</f>
        <v>24.94421045389894</v>
      </c>
      <c r="M23" s="361">
        <f>Na!C25</f>
        <v>36.15</v>
      </c>
      <c r="N23" s="361">
        <f>K!C25</f>
        <v>1.9911673984569773</v>
      </c>
      <c r="O23" s="361">
        <f>Mg!C25</f>
        <v>6.0561487941177878</v>
      </c>
      <c r="P23" s="362">
        <f>Ca!C25</f>
        <v>16.188488340834034</v>
      </c>
      <c r="Q23" s="363">
        <f t="shared" si="17"/>
        <v>0.13039844988297064</v>
      </c>
      <c r="R23" s="364">
        <f t="shared" si="18"/>
        <v>153.31981002340797</v>
      </c>
      <c r="S23" s="365">
        <f t="shared" si="19"/>
        <v>150.05120416442688</v>
      </c>
      <c r="T23" s="365">
        <f t="shared" si="20"/>
        <v>153.45020847329096</v>
      </c>
      <c r="U23" s="365">
        <f t="shared" si="21"/>
        <v>-1.0774285301222957</v>
      </c>
      <c r="V23" s="365">
        <f t="shared" si="22"/>
        <v>-1.119930309161818</v>
      </c>
      <c r="W23" s="358">
        <f t="shared" si="23"/>
        <v>0.70314778671757028</v>
      </c>
      <c r="X23" s="366">
        <f t="shared" si="24"/>
        <v>72.446916076845298</v>
      </c>
      <c r="Y23" s="367">
        <f t="shared" ref="Y23:AA23" si="54">H23*$E23/1000</f>
        <v>2.758433675738361</v>
      </c>
      <c r="Z23" s="367">
        <f t="shared" si="54"/>
        <v>1.9663769926721471</v>
      </c>
      <c r="AA23" s="367">
        <f t="shared" si="54"/>
        <v>3.6243030655348334</v>
      </c>
      <c r="AB23" s="367">
        <f t="shared" ref="AB23:AF23" si="55">L23*$E23/1000</f>
        <v>1.8071311213567838</v>
      </c>
      <c r="AC23" s="367">
        <f t="shared" si="55"/>
        <v>2.6189560161779575</v>
      </c>
      <c r="AD23" s="367">
        <f t="shared" si="55"/>
        <v>0.14425393741096301</v>
      </c>
      <c r="AE23" s="367">
        <f t="shared" si="55"/>
        <v>0.43874930343633922</v>
      </c>
      <c r="AF23" s="367">
        <f t="shared" si="55"/>
        <v>1.1728060562393918</v>
      </c>
      <c r="AG23" s="368">
        <f t="shared" si="27"/>
        <v>3.0772952010326473</v>
      </c>
      <c r="AH23" s="369"/>
      <c r="AI23" s="344">
        <v>303.37101418783482</v>
      </c>
      <c r="AJ23" s="193"/>
      <c r="AK23" s="193"/>
      <c r="AL23" s="193"/>
      <c r="AM23" s="193"/>
    </row>
    <row r="24" spans="1:39" ht="12.75" customHeight="1">
      <c r="A24" s="329">
        <v>21</v>
      </c>
      <c r="B24" s="345">
        <v>4</v>
      </c>
      <c r="C24" s="331">
        <v>22</v>
      </c>
      <c r="D24" s="358">
        <f>測定日数!C26</f>
        <v>35</v>
      </c>
      <c r="E24" s="359">
        <f>mm!C26</f>
        <v>65.138490926456541</v>
      </c>
      <c r="F24" s="360">
        <f>pH!C26</f>
        <v>4.6003499551035123</v>
      </c>
      <c r="G24" s="360">
        <f>EC!C26</f>
        <v>3.6020103703703703</v>
      </c>
      <c r="H24" s="361">
        <f>'SO4'!C26</f>
        <v>51.961065493646139</v>
      </c>
      <c r="I24" s="361">
        <f>'NO3'!C26</f>
        <v>57.868323558162267</v>
      </c>
      <c r="J24" s="361">
        <f>Cl!C26</f>
        <v>71.286691104594325</v>
      </c>
      <c r="K24" s="361">
        <f>H!C26</f>
        <v>25.098631651798673</v>
      </c>
      <c r="L24" s="361">
        <f>'NH4'!C26</f>
        <v>57.028255131964812</v>
      </c>
      <c r="M24" s="361">
        <f>Na!C26</f>
        <v>61.484154447702828</v>
      </c>
      <c r="N24" s="361">
        <f>K!C26</f>
        <v>4.2531867057673516</v>
      </c>
      <c r="O24" s="361">
        <f>Mg!C26</f>
        <v>11.328396871945257</v>
      </c>
      <c r="P24" s="362">
        <f>Ca!C26</f>
        <v>26.554437927663731</v>
      </c>
      <c r="Q24" s="363">
        <f t="shared" si="17"/>
        <v>0.22068440301903902</v>
      </c>
      <c r="R24" s="364">
        <f t="shared" si="18"/>
        <v>233.07714565004889</v>
      </c>
      <c r="S24" s="365">
        <f t="shared" si="19"/>
        <v>223.62989753645164</v>
      </c>
      <c r="T24" s="365">
        <f t="shared" si="20"/>
        <v>233.29783005306794</v>
      </c>
      <c r="U24" s="365">
        <f t="shared" si="21"/>
        <v>-2.06855756978974</v>
      </c>
      <c r="V24" s="365">
        <f t="shared" si="22"/>
        <v>-2.1158559511410253</v>
      </c>
      <c r="W24" s="358">
        <f t="shared" si="23"/>
        <v>3.5033874694891862</v>
      </c>
      <c r="X24" s="366">
        <f t="shared" si="24"/>
        <v>65.138490926456541</v>
      </c>
      <c r="Y24" s="367">
        <f t="shared" ref="Y24:AA24" si="56">H24*$E24/1000</f>
        <v>3.3846653931868831</v>
      </c>
      <c r="Z24" s="367">
        <f t="shared" si="56"/>
        <v>3.769455269022604</v>
      </c>
      <c r="AA24" s="367">
        <f t="shared" si="56"/>
        <v>4.6435074816937281</v>
      </c>
      <c r="AB24" s="367">
        <f t="shared" ref="AB24:AF24" si="57">L24*$E24/1000</f>
        <v>3.7147344794651387</v>
      </c>
      <c r="AC24" s="367">
        <f t="shared" si="57"/>
        <v>4.0049850366125437</v>
      </c>
      <c r="AD24" s="367">
        <f t="shared" si="57"/>
        <v>0.27704616364215223</v>
      </c>
      <c r="AE24" s="367">
        <f t="shared" si="57"/>
        <v>0.73791467685450485</v>
      </c>
      <c r="AF24" s="367">
        <f t="shared" si="57"/>
        <v>1.7297160140082775</v>
      </c>
      <c r="AG24" s="368">
        <f t="shared" si="27"/>
        <v>1.634886990117163</v>
      </c>
      <c r="AH24" s="369"/>
      <c r="AI24" s="344">
        <v>456.70704318650053</v>
      </c>
      <c r="AJ24" s="193"/>
      <c r="AK24" s="193"/>
      <c r="AL24" s="193"/>
      <c r="AM24" s="193"/>
    </row>
    <row r="25" spans="1:39" ht="12.75" customHeight="1">
      <c r="A25" s="329">
        <v>22</v>
      </c>
      <c r="B25" s="345">
        <v>4</v>
      </c>
      <c r="C25" s="331">
        <v>23</v>
      </c>
      <c r="D25" s="358">
        <f>測定日数!C27</f>
        <v>35</v>
      </c>
      <c r="E25" s="359">
        <f>mm!C27</f>
        <v>82.002992878668138</v>
      </c>
      <c r="F25" s="360">
        <f>pH!C27</f>
        <v>4.539972760208987</v>
      </c>
      <c r="G25" s="360">
        <f>EC!C27</f>
        <v>2.97</v>
      </c>
      <c r="H25" s="361">
        <f>'SO4'!C27</f>
        <v>33.256680964210858</v>
      </c>
      <c r="I25" s="361">
        <f>'NO3'!C27</f>
        <v>35.244006171881068</v>
      </c>
      <c r="J25" s="361">
        <f>Cl!C27</f>
        <v>50.019586600419245</v>
      </c>
      <c r="K25" s="361">
        <f>H!C27</f>
        <v>28.842124008411215</v>
      </c>
      <c r="L25" s="361">
        <f>'NH4'!C27</f>
        <v>34.058832466423418</v>
      </c>
      <c r="M25" s="361">
        <f>Na!C27</f>
        <v>43.485637761043414</v>
      </c>
      <c r="N25" s="361">
        <f>K!C27</f>
        <v>2.9416582563465576</v>
      </c>
      <c r="O25" s="361">
        <f>Mg!C27</f>
        <v>6.3373961648940309</v>
      </c>
      <c r="P25" s="362">
        <f>Ca!C27</f>
        <v>17.357775017467592</v>
      </c>
      <c r="Q25" s="363">
        <f t="shared" si="17"/>
        <v>0.19204121517044476</v>
      </c>
      <c r="R25" s="364">
        <f t="shared" si="18"/>
        <v>151.77695470072203</v>
      </c>
      <c r="S25" s="365">
        <f t="shared" si="19"/>
        <v>156.71859485694785</v>
      </c>
      <c r="T25" s="365">
        <f t="shared" si="20"/>
        <v>151.96899591589249</v>
      </c>
      <c r="U25" s="365">
        <f t="shared" si="21"/>
        <v>1.6018513600313804</v>
      </c>
      <c r="V25" s="365">
        <f t="shared" si="22"/>
        <v>1.5386426545894192</v>
      </c>
      <c r="W25" s="358">
        <f t="shared" si="23"/>
        <v>-0.5189698597019986</v>
      </c>
      <c r="X25" s="366">
        <f t="shared" si="24"/>
        <v>82.002992878668138</v>
      </c>
      <c r="Y25" s="367">
        <f t="shared" ref="Y25:AA25" si="58">H25*$E25/1000</f>
        <v>2.7271473722763213</v>
      </c>
      <c r="Z25" s="367">
        <f t="shared" si="58"/>
        <v>2.8901139871284989</v>
      </c>
      <c r="AA25" s="367">
        <f t="shared" si="58"/>
        <v>4.1017558037881034</v>
      </c>
      <c r="AB25" s="367">
        <f t="shared" ref="AB25:AF25" si="59">L25*$E25/1000</f>
        <v>2.792926196199871</v>
      </c>
      <c r="AC25" s="367">
        <f t="shared" si="59"/>
        <v>3.5659524436431851</v>
      </c>
      <c r="AD25" s="367">
        <f t="shared" si="59"/>
        <v>0.24122478104666209</v>
      </c>
      <c r="AE25" s="367">
        <f t="shared" si="59"/>
        <v>0.51968545257910403</v>
      </c>
      <c r="AF25" s="367">
        <f t="shared" si="59"/>
        <v>1.4233895011469186</v>
      </c>
      <c r="AG25" s="368">
        <f t="shared" si="27"/>
        <v>2.3651404896674082</v>
      </c>
      <c r="AH25" s="369"/>
      <c r="AI25" s="344">
        <v>308.49554955766985</v>
      </c>
      <c r="AJ25" s="193"/>
      <c r="AK25" s="193"/>
      <c r="AL25" s="193"/>
      <c r="AM25" s="193"/>
    </row>
    <row r="26" spans="1:39" ht="12.75" customHeight="1">
      <c r="A26" s="329">
        <v>23</v>
      </c>
      <c r="B26" s="345">
        <v>4</v>
      </c>
      <c r="C26" s="331">
        <v>24</v>
      </c>
      <c r="D26" s="358">
        <f>測定日数!C28</f>
        <v>35</v>
      </c>
      <c r="E26" s="359">
        <f>mm!C28</f>
        <v>88.833923036172294</v>
      </c>
      <c r="F26" s="360">
        <f>pH!C28</f>
        <v>4.5951097894810911</v>
      </c>
      <c r="G26" s="360">
        <f>EC!C28</f>
        <v>2.6723806793750895</v>
      </c>
      <c r="H26" s="361">
        <f>'SO4'!C28</f>
        <v>32.141080156227609</v>
      </c>
      <c r="I26" s="361">
        <f>'NO3'!C28</f>
        <v>35.597374910419951</v>
      </c>
      <c r="J26" s="361">
        <f>Cl!C28</f>
        <v>38.874770890067367</v>
      </c>
      <c r="K26" s="361">
        <f>H!C28</f>
        <v>25.403304297954438</v>
      </c>
      <c r="L26" s="361">
        <f>'NH4'!C28</f>
        <v>30.256280098896379</v>
      </c>
      <c r="M26" s="361">
        <f>Na!C28</f>
        <v>32.171475920882905</v>
      </c>
      <c r="N26" s="361">
        <f>K!C28</f>
        <v>2.4984686828149631</v>
      </c>
      <c r="O26" s="361">
        <f>Mg!C28</f>
        <v>4.9994364339974213</v>
      </c>
      <c r="P26" s="362">
        <f>Ca!C28</f>
        <v>16.473720976064211</v>
      </c>
      <c r="Q26" s="363">
        <f t="shared" si="17"/>
        <v>0.21803764099766965</v>
      </c>
      <c r="R26" s="364">
        <f t="shared" si="18"/>
        <v>138.75430611294254</v>
      </c>
      <c r="S26" s="365">
        <f t="shared" si="19"/>
        <v>133.27584382067192</v>
      </c>
      <c r="T26" s="365">
        <f t="shared" si="20"/>
        <v>138.97234375394021</v>
      </c>
      <c r="U26" s="365">
        <f t="shared" si="21"/>
        <v>-2.013917315270962</v>
      </c>
      <c r="V26" s="365">
        <f t="shared" si="22"/>
        <v>-2.0923922337250112</v>
      </c>
      <c r="W26" s="358">
        <f t="shared" si="23"/>
        <v>-1.2577344266202293</v>
      </c>
      <c r="X26" s="366">
        <f t="shared" si="24"/>
        <v>88.833923036172294</v>
      </c>
      <c r="Y26" s="367">
        <f t="shared" ref="Y26:AA26" si="60">H26*$E26/1000</f>
        <v>2.8552182408977678</v>
      </c>
      <c r="Z26" s="367">
        <f t="shared" si="60"/>
        <v>3.1622544630820166</v>
      </c>
      <c r="AA26" s="367">
        <f t="shared" si="60"/>
        <v>3.4533984052970754</v>
      </c>
      <c r="AB26" s="367">
        <f t="shared" ref="AB26:AF26" si="61">L26*$E26/1000</f>
        <v>2.6877840576662324</v>
      </c>
      <c r="AC26" s="367">
        <f t="shared" si="61"/>
        <v>2.857918415915782</v>
      </c>
      <c r="AD26" s="367">
        <f t="shared" si="61"/>
        <v>0.22194877467747121</v>
      </c>
      <c r="AE26" s="367">
        <f t="shared" si="61"/>
        <v>0.44411955140196263</v>
      </c>
      <c r="AF26" s="367">
        <f t="shared" si="61"/>
        <v>1.4634252613070653</v>
      </c>
      <c r="AG26" s="368">
        <f t="shared" si="27"/>
        <v>2.2566751788689494</v>
      </c>
      <c r="AH26" s="369"/>
      <c r="AI26" s="344">
        <v>272.03014993361444</v>
      </c>
      <c r="AJ26" s="193"/>
      <c r="AK26" s="193"/>
      <c r="AL26" s="193"/>
      <c r="AM26" s="193"/>
    </row>
    <row r="27" spans="1:39" ht="12.75" customHeight="1">
      <c r="A27" s="329">
        <v>24</v>
      </c>
      <c r="B27" s="345">
        <v>4</v>
      </c>
      <c r="C27" s="331">
        <v>25</v>
      </c>
      <c r="D27" s="358">
        <f>測定日数!C29</f>
        <v>35</v>
      </c>
      <c r="E27" s="359">
        <f>mm!C29</f>
        <v>49.713375796178347</v>
      </c>
      <c r="F27" s="360">
        <f>pH!C29</f>
        <v>4.9020900407851045</v>
      </c>
      <c r="G27" s="360">
        <f>EC!C29</f>
        <v>1.872434336963485</v>
      </c>
      <c r="H27" s="361">
        <f>'SO4'!C29</f>
        <v>17.771595131326073</v>
      </c>
      <c r="I27" s="361">
        <f>'NO3'!C29</f>
        <v>22.160679051889815</v>
      </c>
      <c r="J27" s="361">
        <f>Cl!C29</f>
        <v>37.517424727738621</v>
      </c>
      <c r="K27" s="361">
        <f>H!C29</f>
        <v>12.528813924113033</v>
      </c>
      <c r="L27" s="361">
        <f>'NH4'!C29</f>
        <v>21.729276105060858</v>
      </c>
      <c r="M27" s="361">
        <f>Na!C29</f>
        <v>34.237879564381814</v>
      </c>
      <c r="N27" s="361">
        <f>K!C29</f>
        <v>2.3877258167841129</v>
      </c>
      <c r="O27" s="361">
        <f>Mg!C29</f>
        <v>5.2433760409993599</v>
      </c>
      <c r="P27" s="362">
        <f>Ca!C29</f>
        <v>12.698430493273543</v>
      </c>
      <c r="Q27" s="363">
        <f t="shared" si="17"/>
        <v>0.44209105316919034</v>
      </c>
      <c r="R27" s="364">
        <f t="shared" si="18"/>
        <v>95.22129404228059</v>
      </c>
      <c r="S27" s="365">
        <f t="shared" si="19"/>
        <v>106.76730847888565</v>
      </c>
      <c r="T27" s="365">
        <f t="shared" si="20"/>
        <v>95.663385095449769</v>
      </c>
      <c r="U27" s="365">
        <f t="shared" si="21"/>
        <v>5.716171255452478</v>
      </c>
      <c r="V27" s="365">
        <f t="shared" si="22"/>
        <v>5.4852963191366859</v>
      </c>
      <c r="W27" s="358">
        <f t="shared" si="23"/>
        <v>-4.1346674523852069</v>
      </c>
      <c r="X27" s="366">
        <f t="shared" si="24"/>
        <v>49.713375796178347</v>
      </c>
      <c r="Y27" s="367">
        <f t="shared" ref="Y27:AA27" si="62">H27*$E27/1000</f>
        <v>0.88348598726114658</v>
      </c>
      <c r="Z27" s="367">
        <f t="shared" si="62"/>
        <v>1.1016821656050957</v>
      </c>
      <c r="AA27" s="367">
        <f t="shared" si="62"/>
        <v>1.8651178343949044</v>
      </c>
      <c r="AB27" s="367">
        <f t="shared" ref="AB27:AF27" si="63">L27*$E27/1000</f>
        <v>1.0802356687898091</v>
      </c>
      <c r="AC27" s="367">
        <f t="shared" si="63"/>
        <v>1.7020805732484081</v>
      </c>
      <c r="AD27" s="367">
        <f t="shared" si="63"/>
        <v>0.11870191082802549</v>
      </c>
      <c r="AE27" s="367">
        <f t="shared" si="63"/>
        <v>0.26066592356687901</v>
      </c>
      <c r="AF27" s="367">
        <f t="shared" si="63"/>
        <v>0.63128184713375801</v>
      </c>
      <c r="AG27" s="368">
        <f t="shared" si="27"/>
        <v>0.62284963488982303</v>
      </c>
      <c r="AH27" s="369"/>
      <c r="AI27" s="344">
        <v>202.17400827160421</v>
      </c>
      <c r="AJ27" s="193"/>
      <c r="AK27" s="193"/>
      <c r="AL27" s="193"/>
      <c r="AM27" s="193"/>
    </row>
    <row r="28" spans="1:39" ht="12.75" customHeight="1">
      <c r="A28" s="329">
        <v>25</v>
      </c>
      <c r="B28" s="345">
        <v>4</v>
      </c>
      <c r="C28" s="331">
        <v>26</v>
      </c>
      <c r="D28" s="358">
        <f>測定日数!C30</f>
        <v>35</v>
      </c>
      <c r="E28" s="359">
        <f>mm!C30</f>
        <v>80.872056015276883</v>
      </c>
      <c r="F28" s="360">
        <f>pH!C30</f>
        <v>4.4116973352695554</v>
      </c>
      <c r="G28" s="360">
        <f>EC!C30</f>
        <v>2.3977804014167652</v>
      </c>
      <c r="H28" s="361">
        <f>'SO4'!C30</f>
        <v>30.824193818913031</v>
      </c>
      <c r="I28" s="361">
        <f>'NO3'!C30</f>
        <v>31.27042578157501</v>
      </c>
      <c r="J28" s="361">
        <f>Cl!C30</f>
        <v>22.630384958888612</v>
      </c>
      <c r="K28" s="361">
        <f>H!C30</f>
        <v>38.752762321355171</v>
      </c>
      <c r="L28" s="361">
        <f>'NH4'!C30</f>
        <v>17.333251308256347</v>
      </c>
      <c r="M28" s="361">
        <f>Na!C30</f>
        <v>20.078199049293204</v>
      </c>
      <c r="N28" s="361">
        <f>K!C30</f>
        <v>5.7249346019399496</v>
      </c>
      <c r="O28" s="361">
        <f>Mg!C30</f>
        <v>5.5316493713622892</v>
      </c>
      <c r="P28" s="362">
        <f>Ca!C30</f>
        <v>9.4080826933303818</v>
      </c>
      <c r="Q28" s="363">
        <f t="shared" si="17"/>
        <v>0.14292856072403609</v>
      </c>
      <c r="R28" s="364">
        <f t="shared" si="18"/>
        <v>115.54919837828969</v>
      </c>
      <c r="S28" s="365">
        <f t="shared" si="19"/>
        <v>111.76861141023002</v>
      </c>
      <c r="T28" s="365">
        <f t="shared" si="20"/>
        <v>115.69212693901372</v>
      </c>
      <c r="U28" s="365">
        <f t="shared" si="21"/>
        <v>-1.6631283626992777</v>
      </c>
      <c r="V28" s="365">
        <f t="shared" si="22"/>
        <v>-1.7249198948609414</v>
      </c>
      <c r="W28" s="358">
        <f t="shared" si="23"/>
        <v>5.6727734696063283</v>
      </c>
      <c r="X28" s="366">
        <f t="shared" si="24"/>
        <v>80.872056015276883</v>
      </c>
      <c r="Y28" s="367">
        <f t="shared" ref="Y28:AA28" si="64">H28*$E28/1000</f>
        <v>2.4928159291488861</v>
      </c>
      <c r="Z28" s="367">
        <f t="shared" si="64"/>
        <v>2.5289036254290926</v>
      </c>
      <c r="AA28" s="367">
        <f t="shared" si="64"/>
        <v>1.8301657600425192</v>
      </c>
      <c r="AB28" s="367">
        <f t="shared" ref="AB28:AF28" si="65">L28*$E28/1000</f>
        <v>1.4017756707281788</v>
      </c>
      <c r="AC28" s="367">
        <f t="shared" si="65"/>
        <v>1.6237652382003191</v>
      </c>
      <c r="AD28" s="367">
        <f t="shared" si="65"/>
        <v>0.46298723181188445</v>
      </c>
      <c r="AE28" s="367">
        <f t="shared" si="65"/>
        <v>0.44735585781768217</v>
      </c>
      <c r="AF28" s="367">
        <f t="shared" si="65"/>
        <v>0.76085099057137162</v>
      </c>
      <c r="AG28" s="368">
        <f t="shared" si="27"/>
        <v>3.1340155651993467</v>
      </c>
      <c r="AH28" s="369"/>
      <c r="AI28" s="344">
        <v>227.3178097885197</v>
      </c>
      <c r="AJ28" s="193"/>
      <c r="AK28" s="193"/>
      <c r="AL28" s="193"/>
      <c r="AM28" s="193"/>
    </row>
    <row r="29" spans="1:39" ht="12.75" customHeight="1">
      <c r="A29" s="329">
        <v>26</v>
      </c>
      <c r="B29" s="345">
        <v>4</v>
      </c>
      <c r="C29" s="331">
        <v>27</v>
      </c>
      <c r="D29" s="358">
        <f>測定日数!C31</f>
        <v>35</v>
      </c>
      <c r="E29" s="359">
        <f>mm!C31</f>
        <v>53.503184713375795</v>
      </c>
      <c r="F29" s="360">
        <f>pH!C31</f>
        <v>4.6861479588097783</v>
      </c>
      <c r="G29" s="360">
        <f>EC!C31</f>
        <v>2.1865238095238095</v>
      </c>
      <c r="H29" s="361">
        <f>'SO4'!C31</f>
        <v>29.827738095238097</v>
      </c>
      <c r="I29" s="361">
        <f>'NO3'!C31</f>
        <v>31.000595238095229</v>
      </c>
      <c r="J29" s="361">
        <f>Cl!C31</f>
        <v>29.92702380952381</v>
      </c>
      <c r="K29" s="361">
        <f>H!C31</f>
        <v>20.599280014748992</v>
      </c>
      <c r="L29" s="361">
        <f>'NH4'!C31</f>
        <v>33.388750000000002</v>
      </c>
      <c r="M29" s="361">
        <f>Na!C31</f>
        <v>23.261904761904763</v>
      </c>
      <c r="N29" s="361">
        <f>K!C31</f>
        <v>2.927083333333333</v>
      </c>
      <c r="O29" s="361">
        <f>Mg!C31</f>
        <v>4.897440476190476</v>
      </c>
      <c r="P29" s="362">
        <f>Ca!C31</f>
        <v>9.9401785714285715</v>
      </c>
      <c r="Q29" s="363">
        <f t="shared" si="17"/>
        <v>0.268886899867672</v>
      </c>
      <c r="R29" s="364">
        <f t="shared" si="18"/>
        <v>120.58309523809524</v>
      </c>
      <c r="S29" s="365">
        <f t="shared" si="19"/>
        <v>109.8522562052252</v>
      </c>
      <c r="T29" s="365">
        <f t="shared" si="20"/>
        <v>120.85198213796289</v>
      </c>
      <c r="U29" s="365">
        <f t="shared" si="21"/>
        <v>-4.6567677075839091</v>
      </c>
      <c r="V29" s="365">
        <f t="shared" si="22"/>
        <v>-4.7678907035833715</v>
      </c>
      <c r="W29" s="358">
        <f t="shared" si="23"/>
        <v>0.35612190190756643</v>
      </c>
      <c r="X29" s="366">
        <f t="shared" si="24"/>
        <v>53.503184713375795</v>
      </c>
      <c r="Y29" s="367">
        <f t="shared" ref="Y29:AA29" si="66">H29*$E29/1000</f>
        <v>1.5958789808917198</v>
      </c>
      <c r="Z29" s="367">
        <f t="shared" si="66"/>
        <v>1.6586305732484072</v>
      </c>
      <c r="AA29" s="367">
        <f t="shared" si="66"/>
        <v>1.6011910828025477</v>
      </c>
      <c r="AB29" s="367">
        <f t="shared" ref="AB29:AF29" si="67">L29*$E29/1000</f>
        <v>1.7864044585987262</v>
      </c>
      <c r="AC29" s="367">
        <f t="shared" si="67"/>
        <v>1.2445859872611467</v>
      </c>
      <c r="AD29" s="367">
        <f t="shared" si="67"/>
        <v>0.15660828025477705</v>
      </c>
      <c r="AE29" s="367">
        <f t="shared" si="67"/>
        <v>0.26202866242038214</v>
      </c>
      <c r="AF29" s="367">
        <f t="shared" si="67"/>
        <v>0.53183121019108281</v>
      </c>
      <c r="AG29" s="368">
        <f t="shared" si="27"/>
        <v>1.1021270835916657</v>
      </c>
      <c r="AH29" s="369"/>
      <c r="AI29" s="344">
        <v>230.43535144332043</v>
      </c>
      <c r="AJ29" s="193"/>
      <c r="AK29" s="193"/>
      <c r="AL29" s="193"/>
      <c r="AM29" s="193"/>
    </row>
    <row r="30" spans="1:39" ht="12.75" customHeight="1">
      <c r="A30" s="329">
        <v>27</v>
      </c>
      <c r="B30" s="345">
        <v>4</v>
      </c>
      <c r="C30" s="331">
        <v>28</v>
      </c>
      <c r="D30" s="358">
        <f>測定日数!C32</f>
        <v>35</v>
      </c>
      <c r="E30" s="359">
        <f>mm!C32</f>
        <v>87.197452229299358</v>
      </c>
      <c r="F30" s="360">
        <f>pH!C32</f>
        <v>4.5329676484632397</v>
      </c>
      <c r="G30" s="360">
        <f>EC!C32</f>
        <v>2.4700000000000002</v>
      </c>
      <c r="H30" s="361">
        <f>'SO4'!C32</f>
        <v>34.648342878013153</v>
      </c>
      <c r="I30" s="361">
        <f>'NO3'!C32</f>
        <v>23.851898758217679</v>
      </c>
      <c r="J30" s="361">
        <f>Cl!C32</f>
        <v>23.114478597516435</v>
      </c>
      <c r="K30" s="361">
        <f>H!C32</f>
        <v>29.311115819693821</v>
      </c>
      <c r="L30" s="361">
        <f>'NH4'!C32</f>
        <v>29.350772096420741</v>
      </c>
      <c r="M30" s="361">
        <f>Na!C32</f>
        <v>20.746221621621622</v>
      </c>
      <c r="N30" s="361">
        <f>K!C32</f>
        <v>2.7327063550036521</v>
      </c>
      <c r="O30" s="361">
        <f>Mg!C32</f>
        <v>4.783499634769905</v>
      </c>
      <c r="P30" s="362">
        <f>Ca!C32</f>
        <v>11.726135500365229</v>
      </c>
      <c r="Q30" s="363">
        <f t="shared" si="17"/>
        <v>0.18896846427628788</v>
      </c>
      <c r="R30" s="364">
        <f t="shared" si="18"/>
        <v>116.26306311176042</v>
      </c>
      <c r="S30" s="365">
        <f t="shared" si="19"/>
        <v>115.16008616301012</v>
      </c>
      <c r="T30" s="365">
        <f t="shared" si="20"/>
        <v>116.4520315760367</v>
      </c>
      <c r="U30" s="365">
        <f t="shared" si="21"/>
        <v>-0.4766061442888424</v>
      </c>
      <c r="V30" s="365">
        <f t="shared" si="22"/>
        <v>-0.55780562158763791</v>
      </c>
      <c r="W30" s="358">
        <f t="shared" si="23"/>
        <v>-0.25822423569693692</v>
      </c>
      <c r="X30" s="366">
        <f t="shared" si="24"/>
        <v>87.197452229299358</v>
      </c>
      <c r="Y30" s="367">
        <f t="shared" ref="Y30:AA30" si="68">H30*$E30/1000</f>
        <v>3.0212472229299365</v>
      </c>
      <c r="Z30" s="367">
        <f t="shared" si="68"/>
        <v>2.0798248025477704</v>
      </c>
      <c r="AA30" s="367">
        <f t="shared" si="68"/>
        <v>2.0155236433121018</v>
      </c>
      <c r="AB30" s="367">
        <f t="shared" ref="AB30:AF30" si="69">L30*$E30/1000</f>
        <v>2.5593125477707002</v>
      </c>
      <c r="AC30" s="367">
        <f t="shared" si="69"/>
        <v>1.8090176687898087</v>
      </c>
      <c r="AD30" s="367">
        <f t="shared" si="69"/>
        <v>0.23828503184713373</v>
      </c>
      <c r="AE30" s="367">
        <f t="shared" si="69"/>
        <v>0.41710898089171972</v>
      </c>
      <c r="AF30" s="367">
        <f t="shared" si="69"/>
        <v>1.0224891401273883</v>
      </c>
      <c r="AG30" s="368">
        <f t="shared" si="27"/>
        <v>2.5558546214752127</v>
      </c>
      <c r="AH30" s="369"/>
      <c r="AI30" s="344">
        <v>333.73910530106707</v>
      </c>
      <c r="AJ30" s="193"/>
      <c r="AK30" s="193"/>
      <c r="AL30" s="193"/>
      <c r="AM30" s="193"/>
    </row>
    <row r="31" spans="1:39" ht="12.75" customHeight="1">
      <c r="A31" s="329">
        <v>28</v>
      </c>
      <c r="B31" s="345">
        <v>4</v>
      </c>
      <c r="C31" s="331">
        <v>29</v>
      </c>
      <c r="D31" s="358">
        <f>測定日数!C33</f>
        <v>35</v>
      </c>
      <c r="E31" s="359">
        <f>mm!C33</f>
        <v>48.289033901002711</v>
      </c>
      <c r="F31" s="360">
        <f>pH!C33</f>
        <v>4.468181538531538</v>
      </c>
      <c r="G31" s="360">
        <f>EC!C33</f>
        <v>2.8377059986816087</v>
      </c>
      <c r="H31" s="361">
        <f>'SO4'!C33</f>
        <v>35.83963604377675</v>
      </c>
      <c r="I31" s="361">
        <f>'NO3'!C33</f>
        <v>28.597786075926894</v>
      </c>
      <c r="J31" s="361">
        <f>Cl!C33</f>
        <v>26.351839472345848</v>
      </c>
      <c r="K31" s="361">
        <f>H!C33</f>
        <v>34.026592611857986</v>
      </c>
      <c r="L31" s="361">
        <f>'NH4'!C33</f>
        <v>29.103786063928837</v>
      </c>
      <c r="M31" s="361">
        <f>Na!C33</f>
        <v>16.884480602798238</v>
      </c>
      <c r="N31" s="361">
        <f>K!C33</f>
        <v>1.7154600798790181</v>
      </c>
      <c r="O31" s="361">
        <f>Mg!C33</f>
        <v>4.5742219183953603</v>
      </c>
      <c r="P31" s="362">
        <f>Ca!C33</f>
        <v>15.071176039483326</v>
      </c>
      <c r="Q31" s="363">
        <f t="shared" si="17"/>
        <v>0.16278081692910076</v>
      </c>
      <c r="R31" s="364">
        <f t="shared" si="18"/>
        <v>126.62889763582623</v>
      </c>
      <c r="S31" s="365">
        <f t="shared" si="19"/>
        <v>121.02111527422147</v>
      </c>
      <c r="T31" s="365">
        <f t="shared" si="20"/>
        <v>126.79167845275533</v>
      </c>
      <c r="U31" s="365">
        <f t="shared" si="21"/>
        <v>-2.2643981705107525</v>
      </c>
      <c r="V31" s="365">
        <f t="shared" si="22"/>
        <v>-2.328597765977924</v>
      </c>
      <c r="W31" s="358">
        <f t="shared" si="23"/>
        <v>-2.3202565447899608</v>
      </c>
      <c r="X31" s="366">
        <f t="shared" si="24"/>
        <v>48.289033901002711</v>
      </c>
      <c r="Y31" s="367">
        <f t="shared" ref="Y31:AA31" si="70">H31*$E31/1000</f>
        <v>1.730661399917534</v>
      </c>
      <c r="Z31" s="367">
        <f t="shared" si="70"/>
        <v>1.380959461314057</v>
      </c>
      <c r="AA31" s="367">
        <f t="shared" si="70"/>
        <v>1.2725048696338899</v>
      </c>
      <c r="AB31" s="367">
        <f t="shared" ref="AB31:AF31" si="71">L31*$E31/1000</f>
        <v>1.40539371188859</v>
      </c>
      <c r="AC31" s="367">
        <f t="shared" si="71"/>
        <v>0.81533525622934677</v>
      </c>
      <c r="AD31" s="367">
        <f t="shared" si="71"/>
        <v>8.2837909953094729E-2</v>
      </c>
      <c r="AE31" s="367">
        <f t="shared" si="71"/>
        <v>0.2208847572881032</v>
      </c>
      <c r="AF31" s="367">
        <f t="shared" si="71"/>
        <v>0.72777253069859016</v>
      </c>
      <c r="AG31" s="368">
        <f t="shared" si="27"/>
        <v>1.6431112841696185</v>
      </c>
      <c r="AH31" s="369"/>
      <c r="AI31" s="344">
        <v>247.65001291004771</v>
      </c>
      <c r="AJ31" s="193"/>
      <c r="AK31" s="193"/>
      <c r="AL31" s="193"/>
      <c r="AM31" s="193"/>
    </row>
    <row r="32" spans="1:39" ht="12.75" customHeight="1">
      <c r="A32" s="329">
        <v>29</v>
      </c>
      <c r="B32" s="345">
        <v>4</v>
      </c>
      <c r="C32" s="331">
        <v>30</v>
      </c>
      <c r="D32" s="358">
        <f>測定日数!C34</f>
        <v>28</v>
      </c>
      <c r="E32" s="359">
        <f>mm!C34</f>
        <v>62.834394904458591</v>
      </c>
      <c r="F32" s="360">
        <f>pH!C34</f>
        <v>4.108358560690923</v>
      </c>
      <c r="G32" s="360">
        <f>EC!C34</f>
        <v>4.9219614799797258</v>
      </c>
      <c r="H32" s="361">
        <f>'SO4'!C34</f>
        <v>59.396823808907236</v>
      </c>
      <c r="I32" s="361">
        <f>'NO3'!C34</f>
        <v>40.695027897245787</v>
      </c>
      <c r="J32" s="361">
        <f>Cl!C34</f>
        <v>29.940916047887665</v>
      </c>
      <c r="K32" s="361">
        <f>H!C34</f>
        <v>77.91865356249545</v>
      </c>
      <c r="L32" s="361">
        <f>'NH4'!C34</f>
        <v>51.294246159067598</v>
      </c>
      <c r="M32" s="361">
        <f>Na!C34</f>
        <v>18.627768921325234</v>
      </c>
      <c r="N32" s="361">
        <f>K!C34</f>
        <v>2.4487486437753661</v>
      </c>
      <c r="O32" s="361">
        <f>Mg!C34</f>
        <v>4.6775382132472592</v>
      </c>
      <c r="P32" s="362">
        <f>Ca!C34</f>
        <v>9.827215816719324</v>
      </c>
      <c r="Q32" s="363">
        <f t="shared" si="17"/>
        <v>7.1085372878388287E-2</v>
      </c>
      <c r="R32" s="364">
        <f t="shared" si="18"/>
        <v>189.42959156294793</v>
      </c>
      <c r="S32" s="365">
        <f t="shared" si="19"/>
        <v>179.29892534659683</v>
      </c>
      <c r="T32" s="365">
        <f t="shared" si="20"/>
        <v>189.50067693582633</v>
      </c>
      <c r="U32" s="365">
        <f t="shared" si="21"/>
        <v>-2.7474593777720542</v>
      </c>
      <c r="V32" s="365">
        <f t="shared" si="22"/>
        <v>-2.7662046070801072</v>
      </c>
      <c r="W32" s="358">
        <f t="shared" si="23"/>
        <v>-0.73315721442648052</v>
      </c>
      <c r="X32" s="366">
        <f t="shared" si="24"/>
        <v>62.834394904458591</v>
      </c>
      <c r="Y32" s="367">
        <f t="shared" ref="Y32:AA32" si="72">H32*$E32/1000</f>
        <v>3.7321634832794257</v>
      </c>
      <c r="Z32" s="367">
        <f t="shared" si="72"/>
        <v>2.5570474535435008</v>
      </c>
      <c r="AA32" s="367">
        <f t="shared" si="72"/>
        <v>1.8813193427542152</v>
      </c>
      <c r="AB32" s="367">
        <f t="shared" ref="AB32:AF32" si="73">L32*$E32/1000</f>
        <v>3.223042919485362</v>
      </c>
      <c r="AC32" s="367">
        <f t="shared" si="73"/>
        <v>1.1704645885915503</v>
      </c>
      <c r="AD32" s="367">
        <f t="shared" si="73"/>
        <v>0.15386563930473876</v>
      </c>
      <c r="AE32" s="367">
        <f t="shared" si="73"/>
        <v>0.29391028327187396</v>
      </c>
      <c r="AF32" s="367">
        <f t="shared" si="73"/>
        <v>0.61748715943908361</v>
      </c>
      <c r="AG32" s="368">
        <f t="shared" si="27"/>
        <v>4.8959714483695382</v>
      </c>
      <c r="AH32" s="369"/>
      <c r="AI32" s="344">
        <v>368.72851690954474</v>
      </c>
      <c r="AJ32" s="193"/>
      <c r="AK32" s="193"/>
      <c r="AL32" s="193"/>
      <c r="AM32" s="193"/>
    </row>
    <row r="33" spans="1:39" ht="12.75" customHeight="1">
      <c r="A33" s="329">
        <v>30</v>
      </c>
      <c r="B33" s="345">
        <v>4</v>
      </c>
      <c r="C33" s="331">
        <v>31</v>
      </c>
      <c r="D33" s="358">
        <f>測定日数!C35</f>
        <v>29</v>
      </c>
      <c r="E33" s="359">
        <f>mm!C35</f>
        <v>38.5</v>
      </c>
      <c r="F33" s="360">
        <f>pH!C35</f>
        <v>4.2843462894126487</v>
      </c>
      <c r="G33" s="360">
        <f>EC!C35</f>
        <v>3.2763367367285174</v>
      </c>
      <c r="H33" s="361">
        <f>'SO4'!C35</f>
        <v>37.871614810812908</v>
      </c>
      <c r="I33" s="361">
        <f>'NO3'!C35</f>
        <v>38.143164013220144</v>
      </c>
      <c r="J33" s="361">
        <f>Cl!C35</f>
        <v>18.662058391353799</v>
      </c>
      <c r="K33" s="361">
        <f>H!C35</f>
        <v>51.958153734794259</v>
      </c>
      <c r="L33" s="361">
        <f>'NH4'!C35</f>
        <v>29.379607672113945</v>
      </c>
      <c r="M33" s="361">
        <f>Na!C35</f>
        <v>19.665133349409537</v>
      </c>
      <c r="N33" s="361">
        <f>K!C35</f>
        <v>2.7729388138509501</v>
      </c>
      <c r="O33" s="361">
        <f>Mg!C35</f>
        <v>5.8648380523173618</v>
      </c>
      <c r="P33" s="362">
        <f>Ca!C35</f>
        <v>12.737810522191442</v>
      </c>
      <c r="Q33" s="363">
        <f t="shared" si="17"/>
        <v>0.10660264356088518</v>
      </c>
      <c r="R33" s="364">
        <f t="shared" si="18"/>
        <v>132.54845202619975</v>
      </c>
      <c r="S33" s="365">
        <f t="shared" si="19"/>
        <v>140.9811307191863</v>
      </c>
      <c r="T33" s="365">
        <f t="shared" si="20"/>
        <v>132.65505466976063</v>
      </c>
      <c r="U33" s="365">
        <f t="shared" si="21"/>
        <v>3.0829128638842946</v>
      </c>
      <c r="V33" s="365">
        <f t="shared" si="22"/>
        <v>3.0427540266982476</v>
      </c>
      <c r="W33" s="358">
        <f t="shared" si="23"/>
        <v>1.6717651309355586</v>
      </c>
      <c r="X33" s="366">
        <f t="shared" si="24"/>
        <v>38.5</v>
      </c>
      <c r="Y33" s="367">
        <f t="shared" ref="Y33:AA33" si="74">H33*$E33/1000</f>
        <v>1.458057170216297</v>
      </c>
      <c r="Z33" s="367">
        <f t="shared" si="74"/>
        <v>1.4685118145089755</v>
      </c>
      <c r="AA33" s="367">
        <f t="shared" si="74"/>
        <v>0.71848924806712122</v>
      </c>
      <c r="AB33" s="367">
        <f t="shared" ref="AB33:AF33" si="75">L33*$E33/1000</f>
        <v>1.1311148953763868</v>
      </c>
      <c r="AC33" s="367">
        <f t="shared" si="75"/>
        <v>0.75710763395226721</v>
      </c>
      <c r="AD33" s="367">
        <f t="shared" si="75"/>
        <v>0.10675814433326158</v>
      </c>
      <c r="AE33" s="367">
        <f t="shared" si="75"/>
        <v>0.22579626501421843</v>
      </c>
      <c r="AF33" s="367">
        <f t="shared" si="75"/>
        <v>0.49040570510437048</v>
      </c>
      <c r="AG33" s="368">
        <f t="shared" si="27"/>
        <v>2.0003889187895791</v>
      </c>
      <c r="AH33" s="369"/>
      <c r="AI33" s="344">
        <v>273.52958274538605</v>
      </c>
      <c r="AJ33" s="193"/>
      <c r="AK33" s="193"/>
      <c r="AL33" s="193"/>
      <c r="AM33" s="193"/>
    </row>
    <row r="34" spans="1:39" ht="12.75" customHeight="1">
      <c r="A34" s="329">
        <v>31</v>
      </c>
      <c r="B34" s="345">
        <v>4</v>
      </c>
      <c r="C34" s="331">
        <v>32</v>
      </c>
      <c r="D34" s="358">
        <f>測定日数!C36</f>
        <v>35</v>
      </c>
      <c r="E34" s="359">
        <f>mm!C36</f>
        <v>75.222929936305732</v>
      </c>
      <c r="F34" s="360">
        <f>pH!C36</f>
        <v>4.1812655007418815</v>
      </c>
      <c r="G34" s="360">
        <f>EC!C36</f>
        <v>4.069331075359865</v>
      </c>
      <c r="H34" s="361">
        <f>'SO4'!C36</f>
        <v>44.570152413209151</v>
      </c>
      <c r="I34" s="361">
        <f>'NO3'!C36</f>
        <v>38.287070279424213</v>
      </c>
      <c r="J34" s="361">
        <f>Cl!C36</f>
        <v>25.666350550381033</v>
      </c>
      <c r="K34" s="361">
        <f>H!C36</f>
        <v>65.87710403131257</v>
      </c>
      <c r="L34" s="361">
        <f>'NH4'!C36</f>
        <v>32.919449618966979</v>
      </c>
      <c r="M34" s="361">
        <f>Na!C36</f>
        <v>18.23403895004234</v>
      </c>
      <c r="N34" s="361">
        <f>K!C36</f>
        <v>1.7154530059271804</v>
      </c>
      <c r="O34" s="361">
        <f>Mg!C36</f>
        <v>5.1758340389500423</v>
      </c>
      <c r="P34" s="362">
        <f>Ca!C36</f>
        <v>18.983700254022015</v>
      </c>
      <c r="Q34" s="363">
        <f t="shared" si="17"/>
        <v>8.4078931885639918E-2</v>
      </c>
      <c r="R34" s="364">
        <f t="shared" si="18"/>
        <v>153.09372565622354</v>
      </c>
      <c r="S34" s="365">
        <f t="shared" si="19"/>
        <v>167.06511419219316</v>
      </c>
      <c r="T34" s="365">
        <f t="shared" si="20"/>
        <v>153.17780458810918</v>
      </c>
      <c r="U34" s="365">
        <f t="shared" si="21"/>
        <v>4.3638927922729085</v>
      </c>
      <c r="V34" s="365">
        <f t="shared" si="22"/>
        <v>4.3364923280664796</v>
      </c>
      <c r="W34" s="358">
        <f t="shared" si="23"/>
        <v>0.55278054855025704</v>
      </c>
      <c r="X34" s="366">
        <f t="shared" si="24"/>
        <v>75.222929936305732</v>
      </c>
      <c r="Y34" s="367">
        <f t="shared" ref="Y34:AA34" si="76">H34*$E34/1000</f>
        <v>3.3526974522292998</v>
      </c>
      <c r="Z34" s="367">
        <f t="shared" si="76"/>
        <v>2.8800656050955413</v>
      </c>
      <c r="AA34" s="367">
        <f t="shared" si="76"/>
        <v>1.9306980891719745</v>
      </c>
      <c r="AB34" s="367">
        <f t="shared" ref="AB34:AF34" si="77">L34*$E34/1000</f>
        <v>2.4762974522292995</v>
      </c>
      <c r="AC34" s="367">
        <f t="shared" si="77"/>
        <v>1.3716178343949048</v>
      </c>
      <c r="AD34" s="367">
        <f t="shared" si="77"/>
        <v>0.12904140127388536</v>
      </c>
      <c r="AE34" s="367">
        <f t="shared" si="77"/>
        <v>0.38934140127388539</v>
      </c>
      <c r="AF34" s="367">
        <f t="shared" si="77"/>
        <v>1.4280095541401274</v>
      </c>
      <c r="AG34" s="368">
        <f t="shared" si="27"/>
        <v>4.9554687809541491</v>
      </c>
      <c r="AH34" s="369"/>
      <c r="AI34" s="344">
        <v>320.15883984841673</v>
      </c>
      <c r="AJ34" s="193"/>
      <c r="AK34" s="193"/>
      <c r="AL34" s="193"/>
      <c r="AM34" s="193"/>
    </row>
    <row r="35" spans="1:39" ht="12.75" customHeight="1">
      <c r="A35" s="329">
        <v>32</v>
      </c>
      <c r="B35" s="345">
        <v>4</v>
      </c>
      <c r="C35" s="331">
        <v>33</v>
      </c>
      <c r="D35" s="358">
        <f>測定日数!C37</f>
        <v>35</v>
      </c>
      <c r="E35" s="359">
        <f>mm!C37</f>
        <v>48.375796178343947</v>
      </c>
      <c r="F35" s="360">
        <f>pH!C37</f>
        <v>4.5778301552973248</v>
      </c>
      <c r="G35" s="360">
        <f>EC!C37</f>
        <v>3.8438512179065172</v>
      </c>
      <c r="H35" s="361">
        <f>'SO4'!C37</f>
        <v>53.487718957744896</v>
      </c>
      <c r="I35" s="361">
        <f>'NO3'!C37</f>
        <v>60.707597747203046</v>
      </c>
      <c r="J35" s="361">
        <f>Cl!C37</f>
        <v>39.735478957602197</v>
      </c>
      <c r="K35" s="361">
        <f>H!C37</f>
        <v>26.43442357605818</v>
      </c>
      <c r="L35" s="361">
        <f>'NH4'!C37</f>
        <v>68.460950363525498</v>
      </c>
      <c r="M35" s="361">
        <f>Na!C37</f>
        <v>23.470862478204882</v>
      </c>
      <c r="N35" s="361">
        <f>K!C37</f>
        <v>3.9634542339903063</v>
      </c>
      <c r="O35" s="361">
        <f>Mg!C37</f>
        <v>8.5928680933252828</v>
      </c>
      <c r="P35" s="362">
        <f>Ca!C37</f>
        <v>31.006584592500321</v>
      </c>
      <c r="Q35" s="363">
        <f t="shared" si="17"/>
        <v>0.20953271504995261</v>
      </c>
      <c r="R35" s="364">
        <f t="shared" si="18"/>
        <v>207.41851462029504</v>
      </c>
      <c r="S35" s="365">
        <f t="shared" si="19"/>
        <v>201.52859602343008</v>
      </c>
      <c r="T35" s="365">
        <f t="shared" si="20"/>
        <v>207.628047335345</v>
      </c>
      <c r="U35" s="365">
        <f t="shared" si="21"/>
        <v>-1.4402641426158058</v>
      </c>
      <c r="V35" s="365">
        <f t="shared" si="22"/>
        <v>-1.4907374500495458</v>
      </c>
      <c r="W35" s="358">
        <f t="shared" si="23"/>
        <v>-2.8640308262579119</v>
      </c>
      <c r="X35" s="366">
        <f t="shared" si="24"/>
        <v>48.375796178343947</v>
      </c>
      <c r="Y35" s="367">
        <f t="shared" ref="Y35:AA35" si="78">H35*$E35/1000</f>
        <v>2.5875109903444105</v>
      </c>
      <c r="Z35" s="367">
        <f t="shared" si="78"/>
        <v>2.9367783750955869</v>
      </c>
      <c r="AA35" s="367">
        <f t="shared" si="78"/>
        <v>1.9222354311018386</v>
      </c>
      <c r="AB35" s="367">
        <f t="shared" ref="AB35:AF35" si="79">L35*$E35/1000</f>
        <v>3.3118529809616315</v>
      </c>
      <c r="AC35" s="367">
        <f t="shared" si="79"/>
        <v>1.1354216593755799</v>
      </c>
      <c r="AD35" s="367">
        <f t="shared" si="79"/>
        <v>0.19173525418570941</v>
      </c>
      <c r="AE35" s="367">
        <f t="shared" si="79"/>
        <v>0.41568683547009888</v>
      </c>
      <c r="AF35" s="367">
        <f t="shared" si="79"/>
        <v>1.4999682164333754</v>
      </c>
      <c r="AG35" s="368">
        <f t="shared" si="27"/>
        <v>1.2787862870074005</v>
      </c>
      <c r="AH35" s="369"/>
      <c r="AI35" s="344">
        <v>408.94711064372513</v>
      </c>
      <c r="AJ35" s="193"/>
      <c r="AK35" s="193"/>
      <c r="AL35" s="193"/>
      <c r="AM35" s="193"/>
    </row>
    <row r="36" spans="1:39" ht="12.75" customHeight="1">
      <c r="A36" s="329">
        <v>33</v>
      </c>
      <c r="B36" s="345">
        <v>4</v>
      </c>
      <c r="C36" s="331">
        <v>34</v>
      </c>
      <c r="D36" s="358">
        <f>測定日数!C38</f>
        <v>35</v>
      </c>
      <c r="E36" s="359">
        <f>mm!C38</f>
        <v>76.002546148949719</v>
      </c>
      <c r="F36" s="360">
        <f>pH!C38</f>
        <v>4.5587451692578842</v>
      </c>
      <c r="G36" s="360">
        <f>EC!C38</f>
        <v>2.2058961474036853</v>
      </c>
      <c r="H36" s="361">
        <f>'SO4'!C38</f>
        <v>24.260134003350082</v>
      </c>
      <c r="I36" s="361">
        <f>'NO3'!C38</f>
        <v>22.419681742043554</v>
      </c>
      <c r="J36" s="361">
        <f>Cl!C38</f>
        <v>23.048953098827472</v>
      </c>
      <c r="K36" s="361">
        <f>H!C38</f>
        <v>27.62198154344749</v>
      </c>
      <c r="L36" s="361">
        <f>'NH4'!C38</f>
        <v>24.737730318257956</v>
      </c>
      <c r="M36" s="361">
        <f>Na!C38</f>
        <v>17.639991624790621</v>
      </c>
      <c r="N36" s="361">
        <f>K!C38</f>
        <v>6.3769681742043556</v>
      </c>
      <c r="O36" s="361">
        <f>Mg!C38</f>
        <v>3.3307370184254603</v>
      </c>
      <c r="P36" s="362">
        <f>Ca!C38</f>
        <v>5.9501256281407038</v>
      </c>
      <c r="Q36" s="363">
        <f t="shared" si="17"/>
        <v>0.20052422864593095</v>
      </c>
      <c r="R36" s="364">
        <f t="shared" si="18"/>
        <v>93.988902847571183</v>
      </c>
      <c r="S36" s="365">
        <f t="shared" si="19"/>
        <v>94.938396953832751</v>
      </c>
      <c r="T36" s="365">
        <f t="shared" si="20"/>
        <v>94.189427076217129</v>
      </c>
      <c r="U36" s="365">
        <f t="shared" si="21"/>
        <v>0.50257115158034571</v>
      </c>
      <c r="V36" s="365">
        <f t="shared" si="22"/>
        <v>0.39601252827644251</v>
      </c>
      <c r="W36" s="358">
        <f t="shared" si="23"/>
        <v>-2.1271437616080839</v>
      </c>
      <c r="X36" s="366">
        <f t="shared" si="24"/>
        <v>76.002546148949719</v>
      </c>
      <c r="Y36" s="367">
        <f t="shared" ref="Y36:AA36" si="80">H36*$E36/1000</f>
        <v>1.8438319541693189</v>
      </c>
      <c r="Z36" s="367">
        <f t="shared" si="80"/>
        <v>1.7039528962444306</v>
      </c>
      <c r="AA36" s="367">
        <f t="shared" si="80"/>
        <v>1.7517791215786127</v>
      </c>
      <c r="AB36" s="367">
        <f t="shared" ref="AB36:AF36" si="81">L36*$E36/1000</f>
        <v>1.8801304901336731</v>
      </c>
      <c r="AC36" s="367">
        <f t="shared" si="81"/>
        <v>1.3406842775302357</v>
      </c>
      <c r="AD36" s="367">
        <f t="shared" si="81"/>
        <v>0.48466581795035019</v>
      </c>
      <c r="AE36" s="367">
        <f t="shared" si="81"/>
        <v>0.25314449395289623</v>
      </c>
      <c r="AF36" s="367">
        <f t="shared" si="81"/>
        <v>0.45222469764481227</v>
      </c>
      <c r="AG36" s="368">
        <f t="shared" si="27"/>
        <v>2.0993409269813053</v>
      </c>
      <c r="AH36" s="369"/>
      <c r="AI36" s="344">
        <v>188.92729980140393</v>
      </c>
      <c r="AJ36" s="193"/>
      <c r="AK36" s="193"/>
      <c r="AL36" s="193"/>
      <c r="AM36" s="193"/>
    </row>
    <row r="37" spans="1:39" ht="12.75" customHeight="1">
      <c r="A37" s="329">
        <v>34</v>
      </c>
      <c r="B37" s="345">
        <v>4</v>
      </c>
      <c r="C37" s="331">
        <v>35</v>
      </c>
      <c r="D37" s="358">
        <f>測定日数!C39</f>
        <v>35</v>
      </c>
      <c r="E37" s="359">
        <f>mm!C39</f>
        <v>48.650325814263326</v>
      </c>
      <c r="F37" s="360">
        <f>pH!C39</f>
        <v>4.3580878100726013</v>
      </c>
      <c r="G37" s="360">
        <f>EC!C39</f>
        <v>3.7299273021001618</v>
      </c>
      <c r="H37" s="361">
        <f>'SO4'!C39</f>
        <v>47.067111624823376</v>
      </c>
      <c r="I37" s="361">
        <f>'NO3'!C39</f>
        <v>38.632884660885118</v>
      </c>
      <c r="J37" s="361">
        <f>Cl!C39</f>
        <v>32.236174867740175</v>
      </c>
      <c r="K37" s="361">
        <f>H!C39</f>
        <v>43.844204014435441</v>
      </c>
      <c r="L37" s="361">
        <f>'NH4'!C39</f>
        <v>44.757039926017036</v>
      </c>
      <c r="M37" s="361">
        <f>Na!C39</f>
        <v>26.758681901816868</v>
      </c>
      <c r="N37" s="361">
        <f>K!C39</f>
        <v>2.0531504908399407</v>
      </c>
      <c r="O37" s="361">
        <f>Mg!C39</f>
        <v>6.7558636476096465</v>
      </c>
      <c r="P37" s="362">
        <f>Ca!C39</f>
        <v>23.711208458152832</v>
      </c>
      <c r="Q37" s="363">
        <f t="shared" si="17"/>
        <v>0.12633087239645871</v>
      </c>
      <c r="R37" s="364">
        <f t="shared" si="18"/>
        <v>165.00328277827205</v>
      </c>
      <c r="S37" s="365">
        <f t="shared" si="19"/>
        <v>178.34722054463427</v>
      </c>
      <c r="T37" s="365">
        <f t="shared" si="20"/>
        <v>165.12961365066852</v>
      </c>
      <c r="U37" s="365">
        <f t="shared" si="21"/>
        <v>3.8863894583584808</v>
      </c>
      <c r="V37" s="365">
        <f t="shared" si="22"/>
        <v>3.8481800162540649</v>
      </c>
      <c r="W37" s="358">
        <f t="shared" si="23"/>
        <v>-1.1898188666359433</v>
      </c>
      <c r="X37" s="366">
        <f t="shared" si="24"/>
        <v>48.650325814263326</v>
      </c>
      <c r="Y37" s="367">
        <f t="shared" ref="Y37:AA37" si="82">H37*$E37/1000</f>
        <v>2.2898303156839583</v>
      </c>
      <c r="Z37" s="367">
        <f t="shared" si="82"/>
        <v>1.8795024258969171</v>
      </c>
      <c r="AA37" s="367">
        <f t="shared" si="82"/>
        <v>1.5683004103211264</v>
      </c>
      <c r="AB37" s="367">
        <f t="shared" ref="AB37:AF37" si="83">L37*$E37/1000</f>
        <v>2.1774445748827209</v>
      </c>
      <c r="AC37" s="367">
        <f t="shared" si="83"/>
        <v>1.3018185928836219</v>
      </c>
      <c r="AD37" s="367">
        <f t="shared" si="83"/>
        <v>9.9886440325077791E-2</v>
      </c>
      <c r="AE37" s="367">
        <f t="shared" si="83"/>
        <v>0.32867496761294679</v>
      </c>
      <c r="AF37" s="367">
        <f t="shared" si="83"/>
        <v>1.1535580169390516</v>
      </c>
      <c r="AG37" s="368">
        <f t="shared" si="27"/>
        <v>2.1330348103693164</v>
      </c>
      <c r="AH37" s="369"/>
      <c r="AI37" s="344">
        <v>343.35050332290632</v>
      </c>
      <c r="AJ37" s="193"/>
      <c r="AK37" s="193"/>
      <c r="AL37" s="193"/>
      <c r="AM37" s="193"/>
    </row>
    <row r="38" spans="1:39" ht="12.75" customHeight="1">
      <c r="A38" s="329">
        <v>35</v>
      </c>
      <c r="B38" s="345">
        <v>4</v>
      </c>
      <c r="C38" s="331">
        <v>37</v>
      </c>
      <c r="D38" s="358">
        <f>測定日数!C41</f>
        <v>35</v>
      </c>
      <c r="E38" s="359">
        <f>mm!C41</f>
        <v>92.222929936305746</v>
      </c>
      <c r="F38" s="360">
        <f>pH!C41</f>
        <v>4.5599999999999996</v>
      </c>
      <c r="G38" s="360">
        <f>EC!C41</f>
        <v>2.98</v>
      </c>
      <c r="H38" s="361">
        <f>'SO4'!C41</f>
        <v>46.427575064852874</v>
      </c>
      <c r="I38" s="361">
        <f>'NO3'!C41</f>
        <v>41.770892300447223</v>
      </c>
      <c r="J38" s="361">
        <f>Cl!C41</f>
        <v>80.952931652596277</v>
      </c>
      <c r="K38" s="361">
        <f>H!C41</f>
        <v>27.542287033381701</v>
      </c>
      <c r="L38" s="361">
        <f>'NH4'!C41</f>
        <v>36.034437835050973</v>
      </c>
      <c r="M38" s="361">
        <f>Na!C41</f>
        <v>71.33598378411294</v>
      </c>
      <c r="N38" s="361">
        <f>K!C41</f>
        <v>5.371077514879163</v>
      </c>
      <c r="O38" s="361">
        <f>Mg!C41</f>
        <v>14.811767126105739</v>
      </c>
      <c r="P38" s="362">
        <f>Ca!C41</f>
        <v>26.697939018913118</v>
      </c>
      <c r="Q38" s="363">
        <f t="shared" si="17"/>
        <v>0.20110445207250729</v>
      </c>
      <c r="R38" s="364">
        <f t="shared" si="18"/>
        <v>215.57897408274926</v>
      </c>
      <c r="S38" s="365">
        <f t="shared" si="19"/>
        <v>223.30319845746254</v>
      </c>
      <c r="T38" s="365">
        <f t="shared" si="20"/>
        <v>215.78007853482177</v>
      </c>
      <c r="U38" s="365">
        <f t="shared" si="21"/>
        <v>1.7599767905828001</v>
      </c>
      <c r="V38" s="365">
        <f t="shared" si="22"/>
        <v>1.7133697220659514</v>
      </c>
      <c r="W38" s="358">
        <f t="shared" si="23"/>
        <v>11.58912755973695</v>
      </c>
      <c r="X38" s="366">
        <f t="shared" si="24"/>
        <v>92.222929936305746</v>
      </c>
      <c r="Y38" s="367">
        <f t="shared" ref="Y38:AA38" si="84">H38*$E38/1000</f>
        <v>4.2816870023185016</v>
      </c>
      <c r="Z38" s="367">
        <f t="shared" si="84"/>
        <v>3.8522340740011174</v>
      </c>
      <c r="AA38" s="367">
        <f t="shared" si="84"/>
        <v>7.4657165439359341</v>
      </c>
      <c r="AB38" s="367">
        <f t="shared" ref="AB38:AF38" si="85">L38*$E38/1000</f>
        <v>3.3232014357560704</v>
      </c>
      <c r="AC38" s="367">
        <f t="shared" si="85"/>
        <v>6.5788134344596898</v>
      </c>
      <c r="AD38" s="367">
        <f t="shared" si="85"/>
        <v>0.49533650533716822</v>
      </c>
      <c r="AE38" s="367">
        <f t="shared" si="85"/>
        <v>1.3659845619037263</v>
      </c>
      <c r="AF38" s="367">
        <f t="shared" si="85"/>
        <v>2.4621621595849881</v>
      </c>
      <c r="AG38" s="368">
        <f t="shared" si="27"/>
        <v>2.5400304073651827</v>
      </c>
      <c r="AH38" s="369"/>
      <c r="AI38" s="344">
        <v>438.8821725402118</v>
      </c>
      <c r="AJ38" s="193"/>
      <c r="AK38" s="193"/>
      <c r="AL38" s="193"/>
      <c r="AM38" s="193"/>
    </row>
    <row r="39" spans="1:39" ht="12.75" customHeight="1">
      <c r="A39" s="329">
        <v>36</v>
      </c>
      <c r="B39" s="345">
        <v>4</v>
      </c>
      <c r="C39" s="331">
        <v>38</v>
      </c>
      <c r="D39" s="358">
        <f>測定日数!C42</f>
        <v>29</v>
      </c>
      <c r="E39" s="359">
        <f>mm!C42</f>
        <v>33.876511775938894</v>
      </c>
      <c r="F39" s="360">
        <f>pH!C42</f>
        <v>5.7082009192096841</v>
      </c>
      <c r="G39" s="360">
        <f>EC!C42</f>
        <v>4.9432725392497883</v>
      </c>
      <c r="H39" s="361">
        <f>'SO4'!C42</f>
        <v>66.394489467710898</v>
      </c>
      <c r="I39" s="361">
        <f>'NO3'!C42</f>
        <v>59.762095333695221</v>
      </c>
      <c r="J39" s="361">
        <f>Cl!C42</f>
        <v>116.40731125473754</v>
      </c>
      <c r="K39" s="361">
        <f>H!C42</f>
        <v>1.9579386557809437</v>
      </c>
      <c r="L39" s="361">
        <f>'NH4'!C42</f>
        <v>69.766791261394189</v>
      </c>
      <c r="M39" s="361">
        <f>Na!C42</f>
        <v>113.28676487396187</v>
      </c>
      <c r="N39" s="361">
        <f>K!C42</f>
        <v>7.8395467060280568</v>
      </c>
      <c r="O39" s="361">
        <f>Mg!C42</f>
        <v>22.237423491981808</v>
      </c>
      <c r="P39" s="362">
        <f>Ca!C42</f>
        <v>75.226063807329396</v>
      </c>
      <c r="Q39" s="363">
        <f t="shared" si="17"/>
        <v>2.8289326258093164</v>
      </c>
      <c r="R39" s="364">
        <f t="shared" si="18"/>
        <v>308.95838552385459</v>
      </c>
      <c r="S39" s="365">
        <f t="shared" si="19"/>
        <v>387.77801609578751</v>
      </c>
      <c r="T39" s="365">
        <f t="shared" si="20"/>
        <v>311.78731814966392</v>
      </c>
      <c r="U39" s="365">
        <f t="shared" si="21"/>
        <v>11.312690192260348</v>
      </c>
      <c r="V39" s="365">
        <f t="shared" si="22"/>
        <v>10.862559110091823</v>
      </c>
      <c r="W39" s="358">
        <f t="shared" si="23"/>
        <v>-2.2999868024604075</v>
      </c>
      <c r="X39" s="366">
        <f t="shared" si="24"/>
        <v>33.876511775938894</v>
      </c>
      <c r="Y39" s="367">
        <f t="shared" ref="Y39:AA39" si="86">H39*$E39/1000</f>
        <v>2.2492137043103591</v>
      </c>
      <c r="Z39" s="367">
        <f t="shared" si="86"/>
        <v>2.0245313263267088</v>
      </c>
      <c r="AA39" s="367">
        <f t="shared" si="86"/>
        <v>3.9434736505265007</v>
      </c>
      <c r="AB39" s="367">
        <f t="shared" ref="AB39:AF39" si="87">L39*$E39/1000</f>
        <v>2.3634555257360912</v>
      </c>
      <c r="AC39" s="367">
        <f t="shared" si="87"/>
        <v>3.8377604243107899</v>
      </c>
      <c r="AD39" s="367">
        <f t="shared" si="87"/>
        <v>0.26557649630478242</v>
      </c>
      <c r="AE39" s="367">
        <f t="shared" si="87"/>
        <v>0.75332633879266186</v>
      </c>
      <c r="AF39" s="367">
        <f t="shared" si="87"/>
        <v>2.5483966364265247</v>
      </c>
      <c r="AG39" s="368">
        <f t="shared" si="27"/>
        <v>6.6328131929129119E-2</v>
      </c>
      <c r="AH39" s="369"/>
      <c r="AI39" s="344">
        <v>696.73640161964204</v>
      </c>
      <c r="AJ39" s="193"/>
      <c r="AK39" s="193"/>
      <c r="AL39" s="193"/>
      <c r="AM39" s="193"/>
    </row>
    <row r="40" spans="1:39" ht="12.75" customHeight="1">
      <c r="A40" s="329">
        <v>37</v>
      </c>
      <c r="B40" s="345">
        <v>4</v>
      </c>
      <c r="C40" s="331">
        <v>39</v>
      </c>
      <c r="D40" s="358">
        <f>測定日数!C43</f>
        <v>35</v>
      </c>
      <c r="E40" s="359">
        <f>mm!C43</f>
        <v>113.5</v>
      </c>
      <c r="F40" s="360">
        <f>pH!C43</f>
        <v>4.5027426617331123</v>
      </c>
      <c r="G40" s="360">
        <f>EC!C43</f>
        <v>1.9611453744493392</v>
      </c>
      <c r="H40" s="361">
        <f>'SO4'!C43</f>
        <v>24.848590308370046</v>
      </c>
      <c r="I40" s="361">
        <f>'NO3'!C43</f>
        <v>19.387224669603523</v>
      </c>
      <c r="J40" s="361">
        <f>Cl!C43</f>
        <v>9.1057268722466969</v>
      </c>
      <c r="K40" s="361">
        <f>H!C43</f>
        <v>19.387224669603523</v>
      </c>
      <c r="L40" s="361">
        <f>'NH4'!C43</f>
        <v>13.011189427312775</v>
      </c>
      <c r="M40" s="361">
        <f>Na!C43</f>
        <v>15.217004405286344</v>
      </c>
      <c r="N40" s="361">
        <f>K!C43</f>
        <v>1.5871806167400881</v>
      </c>
      <c r="O40" s="361">
        <f>Mg!C43</f>
        <v>2.6818942731277531</v>
      </c>
      <c r="P40" s="362">
        <f>Ca!C43</f>
        <v>9.9991629955947126</v>
      </c>
      <c r="Q40" s="363">
        <f t="shared" si="17"/>
        <v>0.1762642944341074</v>
      </c>
      <c r="R40" s="364">
        <f t="shared" si="18"/>
        <v>78.190132158590316</v>
      </c>
      <c r="S40" s="365">
        <f t="shared" si="19"/>
        <v>74.564713656387667</v>
      </c>
      <c r="T40" s="365">
        <f t="shared" si="20"/>
        <v>78.366396453024421</v>
      </c>
      <c r="U40" s="365"/>
      <c r="V40" s="365">
        <f t="shared" si="22"/>
        <v>-2.4858792916084256</v>
      </c>
      <c r="W40" s="358"/>
      <c r="X40" s="366">
        <f t="shared" si="24"/>
        <v>113.5</v>
      </c>
      <c r="Y40" s="367">
        <f t="shared" ref="Y40:AA40" si="88">H40*$E40/1000</f>
        <v>2.8203149999999999</v>
      </c>
      <c r="Z40" s="367">
        <f t="shared" si="88"/>
        <v>2.20045</v>
      </c>
      <c r="AA40" s="367">
        <f t="shared" si="88"/>
        <v>1.0335000000000001</v>
      </c>
      <c r="AB40" s="367">
        <f t="shared" ref="AB40:AF40" si="89">L40*$E40/1000</f>
        <v>1.4767699999999999</v>
      </c>
      <c r="AC40" s="367">
        <f t="shared" si="89"/>
        <v>1.7271300000000001</v>
      </c>
      <c r="AD40" s="367">
        <f t="shared" si="89"/>
        <v>0.180145</v>
      </c>
      <c r="AE40" s="367">
        <f t="shared" si="89"/>
        <v>0.30439499999999997</v>
      </c>
      <c r="AF40" s="367">
        <f t="shared" si="89"/>
        <v>1.1349050000000001</v>
      </c>
      <c r="AG40" s="368">
        <f t="shared" si="27"/>
        <v>2.20045</v>
      </c>
      <c r="AH40" s="369"/>
      <c r="AI40" s="344">
        <v>0</v>
      </c>
      <c r="AJ40" s="193"/>
      <c r="AK40" s="193"/>
      <c r="AL40" s="193"/>
      <c r="AM40" s="193"/>
    </row>
    <row r="41" spans="1:39" ht="12.75" customHeight="1">
      <c r="A41" s="329">
        <v>38</v>
      </c>
      <c r="B41" s="345">
        <v>4</v>
      </c>
      <c r="C41" s="331">
        <v>40</v>
      </c>
      <c r="D41" s="358">
        <f>測定日数!C44</f>
        <v>35</v>
      </c>
      <c r="E41" s="359">
        <f>mm!C44</f>
        <v>107.80254777070064</v>
      </c>
      <c r="F41" s="360">
        <f>pH!C44</f>
        <v>4.63</v>
      </c>
      <c r="G41" s="360">
        <f>EC!C44</f>
        <v>1.9530000000000001</v>
      </c>
      <c r="H41" s="361">
        <f>'SO4'!C44</f>
        <v>35.706849885488239</v>
      </c>
      <c r="I41" s="361">
        <f>'NO3'!C44</f>
        <v>34.671827124657312</v>
      </c>
      <c r="J41" s="361">
        <f>Cl!C44</f>
        <v>25.952045133991536</v>
      </c>
      <c r="K41" s="361">
        <f>H!C44</f>
        <v>23.442288153199236</v>
      </c>
      <c r="L41" s="361">
        <f>'NH4'!C44</f>
        <v>25.49889135254989</v>
      </c>
      <c r="M41" s="361">
        <f>Na!C44</f>
        <v>30.448020878642886</v>
      </c>
      <c r="N41" s="361">
        <f>K!C44</f>
        <v>9.2071611253196917</v>
      </c>
      <c r="O41" s="361">
        <f>Mg!C44</f>
        <v>4.9342105263157894</v>
      </c>
      <c r="P41" s="362">
        <f>Ca!C44</f>
        <v>16.217564870259483</v>
      </c>
      <c r="Q41" s="363">
        <f t="shared" si="17"/>
        <v>0.23627712902744274</v>
      </c>
      <c r="R41" s="364">
        <f t="shared" si="18"/>
        <v>132.03757202962532</v>
      </c>
      <c r="S41" s="365">
        <f t="shared" si="19"/>
        <v>130.89991230286225</v>
      </c>
      <c r="T41" s="365">
        <f t="shared" si="20"/>
        <v>132.27384915865275</v>
      </c>
      <c r="U41" s="365">
        <f t="shared" ref="U41:U54" si="90">(S41-R41)/(R41+S41)*100</f>
        <v>-0.43267308563905316</v>
      </c>
      <c r="V41" s="365">
        <f t="shared" si="22"/>
        <v>-0.52206452807470327</v>
      </c>
      <c r="W41" s="358">
        <f t="shared" ref="W41:W54" si="91">100*((349.7*10^(2-F41)+(80*2*H41+71.5*I41+76.3*J41+73.5*L41+50.1*M41+73.5*N41+59.8*2*P41+53.3*2*O41)/10000)-G41)/((349.7*10^(2-F41)+(80*2*H41+71.5*I41+76.3*J41+73.5*L41+50.1*M41+73.5*N41+59.8*2*P41+53.3*2*O41)/10000)+G41)</f>
        <v>12.110144573601881</v>
      </c>
      <c r="X41" s="366">
        <f t="shared" si="24"/>
        <v>107.80254777070064</v>
      </c>
      <c r="Y41" s="367">
        <f t="shared" ref="Y41:AA41" si="92">H41*$E41/1000</f>
        <v>3.8492893905215828</v>
      </c>
      <c r="Z41" s="367">
        <f t="shared" si="92"/>
        <v>3.7377112999033444</v>
      </c>
      <c r="AA41" s="367">
        <f t="shared" si="92"/>
        <v>2.7976965853045015</v>
      </c>
      <c r="AB41" s="367">
        <f t="shared" ref="AB41:AF41" si="93">L41*$E41/1000</f>
        <v>2.748845453133165</v>
      </c>
      <c r="AC41" s="367">
        <f t="shared" si="93"/>
        <v>3.2823742252931902</v>
      </c>
      <c r="AD41" s="367">
        <f t="shared" si="93"/>
        <v>0.99255542704481392</v>
      </c>
      <c r="AE41" s="367">
        <f t="shared" si="93"/>
        <v>0.53192046597385179</v>
      </c>
      <c r="AF41" s="367">
        <f t="shared" si="93"/>
        <v>1.7482948116505845</v>
      </c>
      <c r="AG41" s="368">
        <f t="shared" si="27"/>
        <v>2.5271383884897904</v>
      </c>
      <c r="AH41" s="369"/>
      <c r="AI41" s="344">
        <v>262.93748433248754</v>
      </c>
      <c r="AJ41" s="193"/>
      <c r="AK41" s="193"/>
      <c r="AL41" s="193"/>
      <c r="AM41" s="193"/>
    </row>
    <row r="42" spans="1:39" ht="12.75" customHeight="1">
      <c r="A42" s="329">
        <v>39</v>
      </c>
      <c r="B42" s="345">
        <v>4</v>
      </c>
      <c r="C42" s="331">
        <v>41</v>
      </c>
      <c r="D42" s="358">
        <f>測定日数!C45</f>
        <v>35</v>
      </c>
      <c r="E42" s="359">
        <f>mm!C45</f>
        <v>147.22929936305732</v>
      </c>
      <c r="F42" s="360">
        <f>pH!C45</f>
        <v>4.8499999999999996</v>
      </c>
      <c r="G42" s="360">
        <f>EC!C45</f>
        <v>1.0900000000000001</v>
      </c>
      <c r="H42" s="361">
        <f>'SO4'!C45</f>
        <v>14.08</v>
      </c>
      <c r="I42" s="361">
        <f>'NO3'!C45</f>
        <v>14.5</v>
      </c>
      <c r="J42" s="361">
        <f>Cl!C45</f>
        <v>11.52</v>
      </c>
      <c r="K42" s="361">
        <f>H!C45</f>
        <v>14.125375446227558</v>
      </c>
      <c r="L42" s="361">
        <f>'NH4'!C45</f>
        <v>10.62</v>
      </c>
      <c r="M42" s="361">
        <f>Na!C45</f>
        <v>12.06</v>
      </c>
      <c r="N42" s="361">
        <f>K!C45</f>
        <v>2.17</v>
      </c>
      <c r="O42" s="361">
        <f>Mg!C45</f>
        <v>3.19</v>
      </c>
      <c r="P42" s="362">
        <f>Ca!C45</f>
        <v>8.14</v>
      </c>
      <c r="Q42" s="363">
        <f t="shared" si="17"/>
        <v>0.39212242986087903</v>
      </c>
      <c r="R42" s="364">
        <f t="shared" si="18"/>
        <v>54.179999999999993</v>
      </c>
      <c r="S42" s="365">
        <f t="shared" si="19"/>
        <v>61.635375446227556</v>
      </c>
      <c r="T42" s="365">
        <f t="shared" si="20"/>
        <v>54.572122429860869</v>
      </c>
      <c r="U42" s="365">
        <f t="shared" si="90"/>
        <v>6.4372933364871345</v>
      </c>
      <c r="V42" s="365">
        <f t="shared" si="22"/>
        <v>6.0781387995275526</v>
      </c>
      <c r="W42" s="358">
        <f t="shared" si="91"/>
        <v>4.6621052433737518</v>
      </c>
      <c r="X42" s="366">
        <f t="shared" si="24"/>
        <v>147.22929936305732</v>
      </c>
      <c r="Y42" s="367">
        <f t="shared" ref="Y42:AA42" si="94">H42*$E42/1000</f>
        <v>2.0729885350318473</v>
      </c>
      <c r="Z42" s="367">
        <f t="shared" si="94"/>
        <v>2.1348248407643315</v>
      </c>
      <c r="AA42" s="367">
        <f t="shared" si="94"/>
        <v>1.6960815286624205</v>
      </c>
      <c r="AB42" s="367">
        <f t="shared" ref="AB42:AF42" si="95">L42*$E42/1000</f>
        <v>1.5635751592356688</v>
      </c>
      <c r="AC42" s="367">
        <f t="shared" si="95"/>
        <v>1.7755853503184715</v>
      </c>
      <c r="AD42" s="367">
        <f t="shared" si="95"/>
        <v>0.31948757961783442</v>
      </c>
      <c r="AE42" s="367">
        <f t="shared" si="95"/>
        <v>0.46966146496815286</v>
      </c>
      <c r="AF42" s="367">
        <f t="shared" si="95"/>
        <v>1.1984464968152868</v>
      </c>
      <c r="AG42" s="368">
        <f t="shared" si="27"/>
        <v>2.0796691301882166</v>
      </c>
      <c r="AH42" s="369"/>
      <c r="AI42" s="344">
        <v>115.81537544622755</v>
      </c>
      <c r="AJ42" s="193"/>
      <c r="AK42" s="193"/>
      <c r="AL42" s="193"/>
      <c r="AM42" s="193"/>
    </row>
    <row r="43" spans="1:39" ht="12.75" customHeight="1">
      <c r="A43" s="329">
        <v>40</v>
      </c>
      <c r="B43" s="345">
        <v>4</v>
      </c>
      <c r="C43" s="331">
        <v>42</v>
      </c>
      <c r="D43" s="358">
        <f>測定日数!C46</f>
        <v>35</v>
      </c>
      <c r="E43" s="359">
        <f>mm!C46</f>
        <v>162.22929936305732</v>
      </c>
      <c r="F43" s="360">
        <f>pH!C46</f>
        <v>4.819197058001512</v>
      </c>
      <c r="G43" s="360">
        <f>EC!C46</f>
        <v>1.5801491951315274</v>
      </c>
      <c r="H43" s="361">
        <f>'SO4'!C46</f>
        <v>17.491916519434632</v>
      </c>
      <c r="I43" s="361">
        <f>'NO3'!C46</f>
        <v>20.641486405891815</v>
      </c>
      <c r="J43" s="361">
        <f>Cl!C46</f>
        <v>15.318210134209263</v>
      </c>
      <c r="K43" s="361">
        <f>H!C46</f>
        <v>15.163621728959519</v>
      </c>
      <c r="L43" s="361">
        <f>'NH4'!C46</f>
        <v>22.904657214151726</v>
      </c>
      <c r="M43" s="361">
        <f>Na!C46</f>
        <v>21.35861071268841</v>
      </c>
      <c r="N43" s="361">
        <f>K!C46</f>
        <v>2.3294067061494541</v>
      </c>
      <c r="O43" s="361">
        <f>Mg!C46</f>
        <v>1.4184938016116677</v>
      </c>
      <c r="P43" s="362">
        <f>Ca!C46</f>
        <v>9.4445247048488419</v>
      </c>
      <c r="Q43" s="363">
        <f t="shared" si="17"/>
        <v>0.36527398544199963</v>
      </c>
      <c r="R43" s="364">
        <f t="shared" si="18"/>
        <v>70.943529578970356</v>
      </c>
      <c r="S43" s="365">
        <f t="shared" si="19"/>
        <v>83.482333374870137</v>
      </c>
      <c r="T43" s="365">
        <f t="shared" si="20"/>
        <v>71.308803564412358</v>
      </c>
      <c r="U43" s="365">
        <f t="shared" si="90"/>
        <v>8.1196268267885667</v>
      </c>
      <c r="V43" s="365">
        <f t="shared" si="22"/>
        <v>7.8644876258211731</v>
      </c>
      <c r="W43" s="358">
        <f t="shared" si="91"/>
        <v>-2.7635396972312893</v>
      </c>
      <c r="X43" s="366">
        <f t="shared" si="24"/>
        <v>162.22929936305732</v>
      </c>
      <c r="Y43" s="367">
        <f t="shared" ref="Y43:AA43" si="96">H43*$E43/1000</f>
        <v>2.8377013614649687</v>
      </c>
      <c r="Z43" s="367">
        <f t="shared" si="96"/>
        <v>3.3486538774399013</v>
      </c>
      <c r="AA43" s="367">
        <f t="shared" si="96"/>
        <v>2.4850624975688529</v>
      </c>
      <c r="AB43" s="367">
        <f t="shared" ref="AB43:AF43" si="97">L43*$E43/1000</f>
        <v>3.7158064920028311</v>
      </c>
      <c r="AC43" s="367">
        <f t="shared" si="97"/>
        <v>3.4649924512877308</v>
      </c>
      <c r="AD43" s="367">
        <f t="shared" si="97"/>
        <v>0.37789801787023308</v>
      </c>
      <c r="AE43" s="367">
        <f t="shared" si="97"/>
        <v>0.2301212555863005</v>
      </c>
      <c r="AF43" s="367">
        <f t="shared" si="97"/>
        <v>1.5321786256847134</v>
      </c>
      <c r="AG43" s="368">
        <f t="shared" si="27"/>
        <v>2.4599837288955344</v>
      </c>
      <c r="AH43" s="369"/>
      <c r="AI43" s="344">
        <v>154.42586295384049</v>
      </c>
      <c r="AJ43" s="193"/>
      <c r="AK43" s="193"/>
      <c r="AL43" s="193"/>
      <c r="AM43" s="193"/>
    </row>
    <row r="44" spans="1:39" ht="12.75" customHeight="1">
      <c r="A44" s="329">
        <v>41</v>
      </c>
      <c r="B44" s="345">
        <v>4</v>
      </c>
      <c r="C44" s="331">
        <v>43</v>
      </c>
      <c r="D44" s="358">
        <f>測定日数!C47</f>
        <v>35</v>
      </c>
      <c r="E44" s="359">
        <f>mm!C47</f>
        <v>90</v>
      </c>
      <c r="F44" s="360">
        <f>pH!C47</f>
        <v>4.41</v>
      </c>
      <c r="G44" s="360">
        <f>EC!C47</f>
        <v>2.91</v>
      </c>
      <c r="H44" s="361">
        <f>'SO4'!C47</f>
        <v>31.16</v>
      </c>
      <c r="I44" s="361">
        <f>'NO3'!C47</f>
        <v>25.1</v>
      </c>
      <c r="J44" s="361">
        <f>Cl!C47</f>
        <v>25.1</v>
      </c>
      <c r="K44" s="361">
        <f>H!C47</f>
        <v>38.904514499428053</v>
      </c>
      <c r="L44" s="361">
        <f>'NH4'!C47</f>
        <v>31.06</v>
      </c>
      <c r="M44" s="361">
        <f>Na!C47</f>
        <v>20.39</v>
      </c>
      <c r="N44" s="361">
        <f>K!C47</f>
        <v>3.9</v>
      </c>
      <c r="O44" s="361">
        <f>Mg!C47</f>
        <v>2.38</v>
      </c>
      <c r="P44" s="362">
        <f>Ca!C47</f>
        <v>5.91</v>
      </c>
      <c r="Q44" s="363">
        <f t="shared" si="17"/>
        <v>0.1423710490656136</v>
      </c>
      <c r="R44" s="364">
        <f t="shared" si="18"/>
        <v>112.52000000000001</v>
      </c>
      <c r="S44" s="365">
        <f t="shared" si="19"/>
        <v>110.83451449942804</v>
      </c>
      <c r="T44" s="365">
        <f t="shared" si="20"/>
        <v>112.66237104906563</v>
      </c>
      <c r="U44" s="365">
        <f t="shared" si="90"/>
        <v>-0.75462343098343221</v>
      </c>
      <c r="V44" s="365">
        <f t="shared" si="22"/>
        <v>-0.81784430469881653</v>
      </c>
      <c r="W44" s="358">
        <f t="shared" si="91"/>
        <v>-4.0178564178658611</v>
      </c>
      <c r="X44" s="366">
        <f t="shared" si="24"/>
        <v>90</v>
      </c>
      <c r="Y44" s="367">
        <f t="shared" ref="Y44:AA44" si="98">H44*$E44/1000</f>
        <v>2.8044000000000002</v>
      </c>
      <c r="Z44" s="367">
        <f t="shared" si="98"/>
        <v>2.2589999999999999</v>
      </c>
      <c r="AA44" s="367">
        <f t="shared" si="98"/>
        <v>2.2589999999999999</v>
      </c>
      <c r="AB44" s="367">
        <f t="shared" ref="AB44:AF44" si="99">L44*$E44/1000</f>
        <v>2.7953999999999999</v>
      </c>
      <c r="AC44" s="367">
        <f t="shared" si="99"/>
        <v>1.8351000000000002</v>
      </c>
      <c r="AD44" s="367">
        <f t="shared" si="99"/>
        <v>0.35099999999999998</v>
      </c>
      <c r="AE44" s="367">
        <f t="shared" si="99"/>
        <v>0.2142</v>
      </c>
      <c r="AF44" s="367">
        <f t="shared" si="99"/>
        <v>0.53189999999999993</v>
      </c>
      <c r="AG44" s="368">
        <f t="shared" si="27"/>
        <v>3.5014063049485249</v>
      </c>
      <c r="AH44" s="369"/>
      <c r="AI44" s="344">
        <v>223.35451449942803</v>
      </c>
      <c r="AJ44" s="193"/>
      <c r="AK44" s="193"/>
      <c r="AL44" s="193"/>
      <c r="AM44" s="193"/>
    </row>
    <row r="45" spans="1:39" ht="12.75" customHeight="1">
      <c r="A45" s="329">
        <v>42</v>
      </c>
      <c r="B45" s="345">
        <v>4</v>
      </c>
      <c r="C45" s="331">
        <v>44</v>
      </c>
      <c r="D45" s="358">
        <f>測定日数!C48</f>
        <v>35</v>
      </c>
      <c r="E45" s="359">
        <f>mm!C48</f>
        <v>152.13375796178343</v>
      </c>
      <c r="F45" s="360">
        <f>pH!C48</f>
        <v>4.4874922930529548</v>
      </c>
      <c r="G45" s="360">
        <f>EC!C48</f>
        <v>2.3824036005861418</v>
      </c>
      <c r="H45" s="361">
        <f>'SO4'!C48</f>
        <v>26.828141129767435</v>
      </c>
      <c r="I45" s="361">
        <f>'NO3'!C48</f>
        <v>20.62591753496255</v>
      </c>
      <c r="J45" s="361">
        <f>Cl!C48</f>
        <v>28.355454392673813</v>
      </c>
      <c r="K45" s="361">
        <f>H!C48</f>
        <v>32.54675591620056</v>
      </c>
      <c r="L45" s="361">
        <f>'NH4'!C48</f>
        <v>24.733297280952716</v>
      </c>
      <c r="M45" s="361">
        <f>Na!C48</f>
        <v>23.540218984081328</v>
      </c>
      <c r="N45" s="361">
        <f>K!C48</f>
        <v>1.2171669771020239</v>
      </c>
      <c r="O45" s="361">
        <f>Mg!C48</f>
        <v>4.3422150548194312</v>
      </c>
      <c r="P45" s="362">
        <f>Ca!C48</f>
        <v>7.491129826678856</v>
      </c>
      <c r="Q45" s="363">
        <f t="shared" si="17"/>
        <v>0.17018213910268407</v>
      </c>
      <c r="R45" s="364">
        <f t="shared" si="18"/>
        <v>102.63765418717122</v>
      </c>
      <c r="S45" s="365">
        <f t="shared" si="19"/>
        <v>105.70412892133321</v>
      </c>
      <c r="T45" s="365">
        <f t="shared" si="20"/>
        <v>102.8078363262739</v>
      </c>
      <c r="U45" s="365">
        <f t="shared" si="90"/>
        <v>1.4718481758241289</v>
      </c>
      <c r="V45" s="365">
        <f t="shared" si="22"/>
        <v>1.3890294456819166</v>
      </c>
      <c r="W45" s="358">
        <f t="shared" si="91"/>
        <v>-0.13895027784365852</v>
      </c>
      <c r="X45" s="366">
        <f t="shared" si="24"/>
        <v>152.13375796178343</v>
      </c>
      <c r="Y45" s="367">
        <f t="shared" ref="Y45:AA45" si="100">H45*$E45/1000</f>
        <v>4.0814659292006059</v>
      </c>
      <c r="Z45" s="367">
        <f t="shared" si="100"/>
        <v>3.1378983460036975</v>
      </c>
      <c r="AA45" s="367">
        <f t="shared" si="100"/>
        <v>4.3138218354714262</v>
      </c>
      <c r="AB45" s="367">
        <f t="shared" ref="AB45:AF45" si="101">L45*$E45/1000</f>
        <v>3.7627694621372965</v>
      </c>
      <c r="AC45" s="367">
        <f t="shared" si="101"/>
        <v>3.5812619772916081</v>
      </c>
      <c r="AD45" s="367">
        <f t="shared" si="101"/>
        <v>0.1851721862935149</v>
      </c>
      <c r="AE45" s="367">
        <f t="shared" si="101"/>
        <v>0.66059749416791147</v>
      </c>
      <c r="AF45" s="367">
        <f t="shared" si="101"/>
        <v>1.1396537319122577</v>
      </c>
      <c r="AG45" s="368">
        <f t="shared" si="27"/>
        <v>4.9514602869964994</v>
      </c>
      <c r="AH45" s="369"/>
      <c r="AI45" s="344">
        <v>208.34178310850444</v>
      </c>
      <c r="AJ45" s="193"/>
      <c r="AK45" s="193"/>
      <c r="AL45" s="193"/>
      <c r="AM45" s="193"/>
    </row>
    <row r="46" spans="1:39" ht="12.75" customHeight="1">
      <c r="A46" s="329">
        <v>43</v>
      </c>
      <c r="B46" s="345">
        <v>4</v>
      </c>
      <c r="C46" s="331">
        <v>45</v>
      </c>
      <c r="D46" s="358">
        <f>測定日数!C49</f>
        <v>35</v>
      </c>
      <c r="E46" s="359">
        <f>mm!C49</f>
        <v>86.775000000000006</v>
      </c>
      <c r="F46" s="360">
        <f>pH!C49</f>
        <v>4.3921427016591537</v>
      </c>
      <c r="G46" s="360">
        <f>EC!C49</f>
        <v>2.8270283030826855</v>
      </c>
      <c r="H46" s="361">
        <f>'SO4'!C49</f>
        <v>33.398247018150393</v>
      </c>
      <c r="I46" s="361">
        <f>'NO3'!C49</f>
        <v>20.294581158167674</v>
      </c>
      <c r="J46" s="361">
        <f>Cl!C49</f>
        <v>14.311478651685393</v>
      </c>
      <c r="K46" s="361">
        <f>H!C49</f>
        <v>40.537531424190732</v>
      </c>
      <c r="L46" s="361">
        <f>'NH4'!C49</f>
        <v>22.270075597810429</v>
      </c>
      <c r="M46" s="361">
        <f>Na!C49</f>
        <v>10.635453068280034</v>
      </c>
      <c r="N46" s="361">
        <f>K!C49</f>
        <v>1.3714742725439353</v>
      </c>
      <c r="O46" s="361">
        <f>Mg!C49</f>
        <v>2.7257434745030249</v>
      </c>
      <c r="P46" s="362">
        <f>Ca!C49</f>
        <v>11.219635839815615</v>
      </c>
      <c r="Q46" s="363">
        <f t="shared" si="17"/>
        <v>0.13663576315766057</v>
      </c>
      <c r="R46" s="364">
        <f t="shared" si="18"/>
        <v>101.40255384615386</v>
      </c>
      <c r="S46" s="365">
        <f t="shared" si="19"/>
        <v>102.70529299146239</v>
      </c>
      <c r="T46" s="365">
        <f t="shared" si="20"/>
        <v>101.53918960931151</v>
      </c>
      <c r="U46" s="365">
        <f t="shared" si="90"/>
        <v>0.6382601969952445</v>
      </c>
      <c r="V46" s="365">
        <f t="shared" si="22"/>
        <v>0.57093507119612197</v>
      </c>
      <c r="W46" s="358">
        <f t="shared" si="91"/>
        <v>-4.2492820616350055</v>
      </c>
      <c r="X46" s="366">
        <f t="shared" si="24"/>
        <v>86.775000000000006</v>
      </c>
      <c r="Y46" s="367">
        <f t="shared" ref="Y46:AA46" si="102">H46*$E46/1000</f>
        <v>2.8981328850000003</v>
      </c>
      <c r="Z46" s="367">
        <f t="shared" si="102"/>
        <v>1.7610622800000002</v>
      </c>
      <c r="AA46" s="367">
        <f t="shared" si="102"/>
        <v>1.2418785600000002</v>
      </c>
      <c r="AB46" s="367">
        <f t="shared" ref="AB46:AF46" si="103">L46*$E46/1000</f>
        <v>1.9324858100000002</v>
      </c>
      <c r="AC46" s="367">
        <f t="shared" si="103"/>
        <v>0.92289144000000001</v>
      </c>
      <c r="AD46" s="367">
        <f t="shared" si="103"/>
        <v>0.11900967999999999</v>
      </c>
      <c r="AE46" s="367">
        <f t="shared" si="103"/>
        <v>0.23652639</v>
      </c>
      <c r="AF46" s="367">
        <f t="shared" si="103"/>
        <v>0.97358389999999995</v>
      </c>
      <c r="AG46" s="368">
        <f t="shared" si="27"/>
        <v>3.5176442893341511</v>
      </c>
      <c r="AH46" s="369"/>
      <c r="AI46" s="344">
        <v>204.10784683761625</v>
      </c>
      <c r="AJ46" s="193"/>
      <c r="AK46" s="193"/>
      <c r="AL46" s="193"/>
      <c r="AM46" s="193"/>
    </row>
    <row r="47" spans="1:39" ht="12.75" customHeight="1">
      <c r="A47" s="329">
        <v>44</v>
      </c>
      <c r="B47" s="345">
        <v>4</v>
      </c>
      <c r="C47" s="331">
        <v>46</v>
      </c>
      <c r="D47" s="358">
        <f>測定日数!C50</f>
        <v>35</v>
      </c>
      <c r="E47" s="359">
        <f>mm!C50</f>
        <v>151.71974522292993</v>
      </c>
      <c r="F47" s="360">
        <f>pH!C50</f>
        <v>4.9912804345007444</v>
      </c>
      <c r="G47" s="360">
        <f>EC!C50</f>
        <v>0.8466708648194794</v>
      </c>
      <c r="H47" s="361">
        <f>'SO4'!C50</f>
        <v>14.126385390428213</v>
      </c>
      <c r="I47" s="361">
        <f>'NO3'!C50</f>
        <v>7.5986356003358528</v>
      </c>
      <c r="J47" s="361">
        <f>Cl!C50</f>
        <v>13.780373635600338</v>
      </c>
      <c r="K47" s="361">
        <f>H!C50</f>
        <v>10.202804510728177</v>
      </c>
      <c r="L47" s="361">
        <f>'NH4'!C50</f>
        <v>4.9140848026868174</v>
      </c>
      <c r="M47" s="361">
        <f>Na!C50</f>
        <v>10.677539882451722</v>
      </c>
      <c r="N47" s="361">
        <f>K!C50</f>
        <v>0.90491183879093195</v>
      </c>
      <c r="O47" s="361">
        <f>Mg!C50</f>
        <v>2.2349706129303106</v>
      </c>
      <c r="P47" s="362">
        <f>Ca!C50</f>
        <v>5.3794500419815279</v>
      </c>
      <c r="Q47" s="363">
        <f t="shared" si="17"/>
        <v>0.54287784665950023</v>
      </c>
      <c r="R47" s="364">
        <f t="shared" si="18"/>
        <v>49.631780016792618</v>
      </c>
      <c r="S47" s="365">
        <f t="shared" si="19"/>
        <v>41.928182344481328</v>
      </c>
      <c r="T47" s="365">
        <f t="shared" si="20"/>
        <v>50.174657863452119</v>
      </c>
      <c r="U47" s="365">
        <f t="shared" si="90"/>
        <v>-8.4137186971688731</v>
      </c>
      <c r="V47" s="365">
        <f t="shared" si="22"/>
        <v>-8.9535518126839104</v>
      </c>
      <c r="W47" s="358">
        <f t="shared" si="91"/>
        <v>4.513678797770055</v>
      </c>
      <c r="X47" s="366">
        <f t="shared" si="24"/>
        <v>151.71974522292993</v>
      </c>
      <c r="Y47" s="367">
        <f t="shared" ref="Y47:AA47" si="104">H47*$E47/1000</f>
        <v>2.1432515923566879</v>
      </c>
      <c r="Z47" s="367">
        <f t="shared" si="104"/>
        <v>1.1528630573248408</v>
      </c>
      <c r="AA47" s="367">
        <f t="shared" si="104"/>
        <v>2.0907547770700639</v>
      </c>
      <c r="AB47" s="367">
        <f t="shared" ref="AB47:AF47" si="105">L47*$E47/1000</f>
        <v>0.7455636942675159</v>
      </c>
      <c r="AC47" s="367">
        <f t="shared" si="105"/>
        <v>1.6199936305732485</v>
      </c>
      <c r="AD47" s="367">
        <f t="shared" si="105"/>
        <v>0.13729299363057326</v>
      </c>
      <c r="AE47" s="367">
        <f t="shared" si="105"/>
        <v>0.33908917197452226</v>
      </c>
      <c r="AF47" s="367">
        <f t="shared" si="105"/>
        <v>0.81616878980891716</v>
      </c>
      <c r="AG47" s="368">
        <f t="shared" si="27"/>
        <v>1.5479669009270391</v>
      </c>
      <c r="AH47" s="369"/>
      <c r="AI47" s="344">
        <v>91.559962361273946</v>
      </c>
      <c r="AJ47" s="193"/>
      <c r="AK47" s="193"/>
      <c r="AL47" s="193"/>
      <c r="AM47" s="193"/>
    </row>
    <row r="48" spans="1:39" ht="12.75" customHeight="1">
      <c r="A48" s="329">
        <v>45</v>
      </c>
      <c r="B48" s="345">
        <v>4</v>
      </c>
      <c r="C48" s="331">
        <v>47</v>
      </c>
      <c r="D48" s="358">
        <f>測定日数!C51</f>
        <v>35</v>
      </c>
      <c r="E48" s="359">
        <f>mm!C51</f>
        <v>128.66242038216561</v>
      </c>
      <c r="F48" s="360">
        <f>pH!C51</f>
        <v>5.07</v>
      </c>
      <c r="G48" s="360">
        <f>EC!C51</f>
        <v>1.1399999999999999</v>
      </c>
      <c r="H48" s="361">
        <f>'SO4'!C51</f>
        <v>14.9</v>
      </c>
      <c r="I48" s="361">
        <f>'NO3'!C51</f>
        <v>13.9</v>
      </c>
      <c r="J48" s="361">
        <f>Cl!C51</f>
        <v>13.6</v>
      </c>
      <c r="K48" s="361">
        <f>H!C51</f>
        <v>8.511380382023761</v>
      </c>
      <c r="L48" s="361">
        <f>'NH4'!C51</f>
        <v>25.5</v>
      </c>
      <c r="M48" s="361">
        <f>Na!C51</f>
        <v>9.1</v>
      </c>
      <c r="N48" s="361">
        <f>K!C51</f>
        <v>1.3</v>
      </c>
      <c r="O48" s="361">
        <f>Mg!C51</f>
        <v>2</v>
      </c>
      <c r="P48" s="362">
        <f>Ca!C51</f>
        <v>5.7</v>
      </c>
      <c r="Q48" s="363">
        <f t="shared" si="17"/>
        <v>0.65076125070971902</v>
      </c>
      <c r="R48" s="364">
        <f t="shared" si="18"/>
        <v>57.3</v>
      </c>
      <c r="S48" s="365">
        <f t="shared" si="19"/>
        <v>59.811380382023764</v>
      </c>
      <c r="T48" s="365">
        <f t="shared" si="20"/>
        <v>57.950761250709718</v>
      </c>
      <c r="U48" s="365">
        <f t="shared" si="90"/>
        <v>2.1444375207870539</v>
      </c>
      <c r="V48" s="365">
        <f t="shared" si="22"/>
        <v>1.5799807183507122</v>
      </c>
      <c r="W48" s="358">
        <f t="shared" si="91"/>
        <v>-3.1086828323739346</v>
      </c>
      <c r="X48" s="366">
        <f t="shared" si="24"/>
        <v>128.66242038216561</v>
      </c>
      <c r="Y48" s="367">
        <f t="shared" ref="Y48:AA48" si="106">H48*$E48/1000</f>
        <v>1.9170700636942677</v>
      </c>
      <c r="Z48" s="367">
        <f t="shared" si="106"/>
        <v>1.7884076433121019</v>
      </c>
      <c r="AA48" s="367">
        <f t="shared" si="106"/>
        <v>1.7498089171974522</v>
      </c>
      <c r="AB48" s="367">
        <f t="shared" ref="AB48:AF48" si="107">L48*$E48/1000</f>
        <v>3.280891719745223</v>
      </c>
      <c r="AC48" s="367">
        <f t="shared" si="107"/>
        <v>1.1708280254777068</v>
      </c>
      <c r="AD48" s="367">
        <f t="shared" si="107"/>
        <v>0.16726114649681528</v>
      </c>
      <c r="AE48" s="367">
        <f t="shared" si="107"/>
        <v>0.25732484076433121</v>
      </c>
      <c r="AF48" s="367">
        <f t="shared" si="107"/>
        <v>0.73337579617834403</v>
      </c>
      <c r="AG48" s="368">
        <f t="shared" si="27"/>
        <v>1.0950948007444583</v>
      </c>
      <c r="AH48" s="369"/>
      <c r="AI48" s="344">
        <v>117.11138038202375</v>
      </c>
      <c r="AJ48" s="193"/>
      <c r="AK48" s="193"/>
      <c r="AL48" s="193"/>
      <c r="AM48" s="193"/>
    </row>
    <row r="49" spans="1:39" ht="12.75" customHeight="1">
      <c r="A49" s="329">
        <v>46</v>
      </c>
      <c r="B49" s="345">
        <v>4</v>
      </c>
      <c r="C49" s="331">
        <v>48</v>
      </c>
      <c r="D49" s="358">
        <f>測定日数!C52</f>
        <v>35</v>
      </c>
      <c r="E49" s="359">
        <f>mm!C52</f>
        <v>98.248407643312106</v>
      </c>
      <c r="F49" s="360">
        <f>pH!C52</f>
        <v>4.6100000000000003</v>
      </c>
      <c r="G49" s="360">
        <f>EC!C52</f>
        <v>2.2000000000000002</v>
      </c>
      <c r="H49" s="361">
        <f>'SO4'!C52</f>
        <v>30</v>
      </c>
      <c r="I49" s="361">
        <f>'NO3'!C52</f>
        <v>17.399999999999999</v>
      </c>
      <c r="J49" s="361">
        <f>Cl!C52</f>
        <v>18</v>
      </c>
      <c r="K49" s="361">
        <f>H!C52</f>
        <v>24.547089156850294</v>
      </c>
      <c r="L49" s="361">
        <f>'NH4'!C52</f>
        <v>22.9</v>
      </c>
      <c r="M49" s="361">
        <f>Na!C52</f>
        <v>14.2</v>
      </c>
      <c r="N49" s="361">
        <f>K!C52</f>
        <v>1.7</v>
      </c>
      <c r="O49" s="361">
        <f>Mg!C52</f>
        <v>3.2</v>
      </c>
      <c r="P49" s="362">
        <f>Ca!C52</f>
        <v>13.7</v>
      </c>
      <c r="Q49" s="363">
        <f t="shared" si="17"/>
        <v>0.22564290646763824</v>
      </c>
      <c r="R49" s="364">
        <f t="shared" si="18"/>
        <v>95.4</v>
      </c>
      <c r="S49" s="365">
        <f t="shared" si="19"/>
        <v>97.147089156850313</v>
      </c>
      <c r="T49" s="365">
        <f t="shared" si="20"/>
        <v>95.625642906467647</v>
      </c>
      <c r="U49" s="365">
        <f t="shared" si="90"/>
        <v>0.90735682606300827</v>
      </c>
      <c r="V49" s="365">
        <f t="shared" si="22"/>
        <v>0.78924349626529855</v>
      </c>
      <c r="W49" s="358">
        <f t="shared" si="91"/>
        <v>-3.5275188476970452</v>
      </c>
      <c r="X49" s="366">
        <f t="shared" si="24"/>
        <v>98.248407643312106</v>
      </c>
      <c r="Y49" s="367">
        <f t="shared" ref="Y49:AA49" si="108">H49*$E49/1000</f>
        <v>2.9474522292993632</v>
      </c>
      <c r="Z49" s="367">
        <f t="shared" si="108"/>
        <v>1.7095222929936307</v>
      </c>
      <c r="AA49" s="367">
        <f t="shared" si="108"/>
        <v>1.7684713375796179</v>
      </c>
      <c r="AB49" s="367">
        <f t="shared" ref="AB49:AF49" si="109">L49*$E49/1000</f>
        <v>2.2498885350318467</v>
      </c>
      <c r="AC49" s="367">
        <f t="shared" si="109"/>
        <v>1.3951273885350317</v>
      </c>
      <c r="AD49" s="367">
        <f t="shared" si="109"/>
        <v>0.16702229299363058</v>
      </c>
      <c r="AE49" s="367">
        <f t="shared" si="109"/>
        <v>0.3143949044585988</v>
      </c>
      <c r="AF49" s="367">
        <f t="shared" si="109"/>
        <v>1.3460031847133758</v>
      </c>
      <c r="AG49" s="368">
        <f t="shared" si="27"/>
        <v>2.4117124219389545</v>
      </c>
      <c r="AH49" s="369"/>
      <c r="AI49" s="344">
        <v>192.54708915685032</v>
      </c>
      <c r="AJ49" s="193"/>
      <c r="AK49" s="193"/>
      <c r="AL49" s="193"/>
      <c r="AM49" s="193"/>
    </row>
    <row r="50" spans="1:39" ht="12.75" customHeight="1">
      <c r="A50" s="329">
        <v>47</v>
      </c>
      <c r="B50" s="345">
        <v>4</v>
      </c>
      <c r="C50" s="331">
        <v>49</v>
      </c>
      <c r="D50" s="358">
        <f>測定日数!C53</f>
        <v>27</v>
      </c>
      <c r="E50" s="359">
        <f>mm!C53</f>
        <v>63.949044585987266</v>
      </c>
      <c r="F50" s="360">
        <f>pH!C53</f>
        <v>4.4750225361786367</v>
      </c>
      <c r="G50" s="360">
        <f>EC!C53</f>
        <v>2.1012514940239044</v>
      </c>
      <c r="H50" s="361">
        <f>'SO4'!C53</f>
        <v>21.386003158302884</v>
      </c>
      <c r="I50" s="361">
        <f>'NO3'!C53</f>
        <v>10.692056208089889</v>
      </c>
      <c r="J50" s="361">
        <f>Cl!C53</f>
        <v>10.754874683211602</v>
      </c>
      <c r="K50" s="361">
        <f>H!C53</f>
        <v>33.494805776010871</v>
      </c>
      <c r="L50" s="361">
        <f>'NH4'!C53</f>
        <v>4.0248990519751606</v>
      </c>
      <c r="M50" s="361">
        <f>Na!C53</f>
        <v>7.3232122174897905</v>
      </c>
      <c r="N50" s="361">
        <f>K!C53</f>
        <v>0.47925757382098139</v>
      </c>
      <c r="O50" s="361">
        <f>Mg!C53</f>
        <v>3.0111784211509791</v>
      </c>
      <c r="P50" s="362">
        <f>Ca!C53</f>
        <v>5.1811072805024372</v>
      </c>
      <c r="Q50" s="363">
        <f t="shared" si="17"/>
        <v>0.16536523841075429</v>
      </c>
      <c r="R50" s="364">
        <f t="shared" si="18"/>
        <v>64.21893720790726</v>
      </c>
      <c r="S50" s="365">
        <f t="shared" si="19"/>
        <v>61.706746022603639</v>
      </c>
      <c r="T50" s="365">
        <f t="shared" si="20"/>
        <v>64.384302446318017</v>
      </c>
      <c r="U50" s="365">
        <f t="shared" si="90"/>
        <v>-1.9949791979329401</v>
      </c>
      <c r="V50" s="365">
        <f t="shared" si="22"/>
        <v>-2.1235103175260934</v>
      </c>
      <c r="W50" s="358">
        <f t="shared" si="91"/>
        <v>-6.7408382799354687</v>
      </c>
      <c r="X50" s="366">
        <f t="shared" si="24"/>
        <v>63.949044585987266</v>
      </c>
      <c r="Y50" s="367">
        <f t="shared" ref="Y50:AA50" si="110">H50*$E50/1000</f>
        <v>1.3676144694863757</v>
      </c>
      <c r="Z50" s="367">
        <f t="shared" si="110"/>
        <v>0.68374677916702231</v>
      </c>
      <c r="AA50" s="367">
        <f t="shared" si="110"/>
        <v>0.68776396063340439</v>
      </c>
      <c r="AB50" s="367">
        <f t="shared" ref="AB50:AF50" si="111">L50*$E50/1000</f>
        <v>0.25738844892885743</v>
      </c>
      <c r="AC50" s="367">
        <f t="shared" si="111"/>
        <v>0.46831242460890127</v>
      </c>
      <c r="AD50" s="367">
        <f t="shared" si="111"/>
        <v>3.0648063956450023E-2</v>
      </c>
      <c r="AE50" s="367">
        <f t="shared" si="111"/>
        <v>0.19256198311054673</v>
      </c>
      <c r="AF50" s="367">
        <f t="shared" si="111"/>
        <v>0.33132686048563359</v>
      </c>
      <c r="AG50" s="368">
        <f t="shared" si="27"/>
        <v>2.1419608279691027</v>
      </c>
      <c r="AH50" s="369"/>
      <c r="AI50" s="344">
        <v>125.9256832305109</v>
      </c>
      <c r="AJ50" s="193"/>
      <c r="AK50" s="193"/>
      <c r="AL50" s="193"/>
      <c r="AM50" s="193"/>
    </row>
    <row r="51" spans="1:39" ht="12.75" customHeight="1">
      <c r="A51" s="329">
        <v>48</v>
      </c>
      <c r="B51" s="345">
        <v>4</v>
      </c>
      <c r="C51" s="331">
        <v>50</v>
      </c>
      <c r="D51" s="358">
        <f>測定日数!C54</f>
        <v>35</v>
      </c>
      <c r="E51" s="359">
        <f>mm!C54</f>
        <v>416.78923539110423</v>
      </c>
      <c r="F51" s="360">
        <f>pH!C54</f>
        <v>4.54</v>
      </c>
      <c r="G51" s="360">
        <f>EC!C54</f>
        <v>3.4</v>
      </c>
      <c r="H51" s="361">
        <f>'SO4'!C54</f>
        <v>30</v>
      </c>
      <c r="I51" s="361">
        <f>'NO3'!C54</f>
        <v>11.5</v>
      </c>
      <c r="J51" s="361">
        <f>Cl!C54</f>
        <v>116.1</v>
      </c>
      <c r="K51" s="361">
        <f>H!C54</f>
        <v>28.840315031266066</v>
      </c>
      <c r="L51" s="361">
        <f>'NH4'!C54</f>
        <v>16.600000000000001</v>
      </c>
      <c r="M51" s="361">
        <f>Na!C54</f>
        <v>117.4</v>
      </c>
      <c r="N51" s="361">
        <f>K!C54</f>
        <v>6.1</v>
      </c>
      <c r="O51" s="361">
        <f>Mg!C54</f>
        <v>13.4</v>
      </c>
      <c r="P51" s="362">
        <f>Ca!C54</f>
        <v>8.1999999999999993</v>
      </c>
      <c r="Q51" s="363">
        <f t="shared" si="17"/>
        <v>0.19205326074514784</v>
      </c>
      <c r="R51" s="364">
        <f t="shared" si="18"/>
        <v>187.6</v>
      </c>
      <c r="S51" s="365">
        <f t="shared" si="19"/>
        <v>212.14031503126606</v>
      </c>
      <c r="T51" s="365">
        <f t="shared" si="20"/>
        <v>187.79205326074515</v>
      </c>
      <c r="U51" s="365">
        <f t="shared" si="90"/>
        <v>6.1390643146280146</v>
      </c>
      <c r="V51" s="365">
        <f t="shared" si="22"/>
        <v>6.088094813256772</v>
      </c>
      <c r="W51" s="358">
        <f t="shared" si="91"/>
        <v>0.76685067190975431</v>
      </c>
      <c r="X51" s="366">
        <f t="shared" si="24"/>
        <v>416.78923539110423</v>
      </c>
      <c r="Y51" s="367">
        <f t="shared" ref="Y51:AA51" si="112">H51*$E51/1000</f>
        <v>12.503677061733127</v>
      </c>
      <c r="Z51" s="367">
        <f t="shared" si="112"/>
        <v>4.7930762069976991</v>
      </c>
      <c r="AA51" s="367">
        <f t="shared" si="112"/>
        <v>48.389230228907195</v>
      </c>
      <c r="AB51" s="367">
        <f t="shared" ref="AB51:AF51" si="113">L51*$E51/1000</f>
        <v>6.9187013074923307</v>
      </c>
      <c r="AC51" s="367">
        <f t="shared" si="113"/>
        <v>48.931056234915637</v>
      </c>
      <c r="AD51" s="367">
        <f t="shared" si="113"/>
        <v>2.5424143358857356</v>
      </c>
      <c r="AE51" s="367">
        <f t="shared" si="113"/>
        <v>5.584975754240797</v>
      </c>
      <c r="AF51" s="367">
        <f t="shared" si="113"/>
        <v>3.4176717302070543</v>
      </c>
      <c r="AG51" s="368">
        <f t="shared" si="27"/>
        <v>12.020332850319953</v>
      </c>
      <c r="AH51" s="369"/>
      <c r="AI51" s="344">
        <v>399.74031503126605</v>
      </c>
      <c r="AJ51" s="193"/>
      <c r="AK51" s="193"/>
      <c r="AL51" s="193"/>
      <c r="AM51" s="193"/>
    </row>
    <row r="52" spans="1:39" ht="12.75" customHeight="1">
      <c r="A52" s="329">
        <v>49</v>
      </c>
      <c r="B52" s="345">
        <v>4</v>
      </c>
      <c r="C52" s="331">
        <v>51</v>
      </c>
      <c r="D52" s="358">
        <f>測定日数!C55</f>
        <v>29</v>
      </c>
      <c r="E52" s="359">
        <f>mm!C55</f>
        <v>192</v>
      </c>
      <c r="F52" s="360">
        <f>pH!C55</f>
        <v>5.0311682364054731</v>
      </c>
      <c r="G52" s="360">
        <f>EC!C55</f>
        <v>1.5271458333333332</v>
      </c>
      <c r="H52" s="361">
        <f>'SO4'!C55</f>
        <v>16.212469203275731</v>
      </c>
      <c r="I52" s="361">
        <f>'NO3'!C55</f>
        <v>9.8064660269848947</v>
      </c>
      <c r="J52" s="361">
        <f>Cl!C55</f>
        <v>34.450664080865067</v>
      </c>
      <c r="K52" s="361">
        <f>H!C55</f>
        <v>9.3074725401898473</v>
      </c>
      <c r="L52" s="361">
        <f>'NH4'!C55</f>
        <v>16.602284275683665</v>
      </c>
      <c r="M52" s="361">
        <f>Na!C55</f>
        <v>32.544720530665508</v>
      </c>
      <c r="N52" s="361">
        <f>K!C55</f>
        <v>5.0051950127877234</v>
      </c>
      <c r="O52" s="361">
        <f>Mg!C55</f>
        <v>6.1270730537280711</v>
      </c>
      <c r="P52" s="362">
        <f>Ca!C55</f>
        <v>5.3220382152361951</v>
      </c>
      <c r="Q52" s="363">
        <f t="shared" si="17"/>
        <v>0.59509996067729143</v>
      </c>
      <c r="R52" s="364">
        <f t="shared" si="18"/>
        <v>76.682068514401422</v>
      </c>
      <c r="S52" s="365">
        <f t="shared" si="19"/>
        <v>86.357894897255264</v>
      </c>
      <c r="T52" s="365">
        <f t="shared" si="20"/>
        <v>77.27716847507871</v>
      </c>
      <c r="U52" s="365">
        <f t="shared" si="90"/>
        <v>5.9346347854749704</v>
      </c>
      <c r="V52" s="365">
        <f t="shared" si="22"/>
        <v>5.5493769092228957</v>
      </c>
      <c r="W52" s="358">
        <f t="shared" si="91"/>
        <v>-5.4719672330666596</v>
      </c>
      <c r="X52" s="366">
        <f t="shared" si="24"/>
        <v>192</v>
      </c>
      <c r="Y52" s="367">
        <f t="shared" ref="Y52:AA52" si="114">H52*$E52/1000</f>
        <v>3.1127940870289406</v>
      </c>
      <c r="Z52" s="367">
        <f t="shared" si="114"/>
        <v>1.8828414771811</v>
      </c>
      <c r="AA52" s="367">
        <f t="shared" si="114"/>
        <v>6.6145275035260926</v>
      </c>
      <c r="AB52" s="367">
        <f t="shared" ref="AB52:AF52" si="115">L52*$E52/1000</f>
        <v>3.1876385809312637</v>
      </c>
      <c r="AC52" s="367">
        <f t="shared" si="115"/>
        <v>6.2485863418877781</v>
      </c>
      <c r="AD52" s="367">
        <f t="shared" si="115"/>
        <v>0.96099744245524288</v>
      </c>
      <c r="AE52" s="367">
        <f t="shared" si="115"/>
        <v>1.1763980263157896</v>
      </c>
      <c r="AF52" s="367">
        <f t="shared" si="115"/>
        <v>1.0218313373253496</v>
      </c>
      <c r="AG52" s="368">
        <f t="shared" si="27"/>
        <v>1.7870347277164507</v>
      </c>
      <c r="AH52" s="369"/>
      <c r="AI52" s="344">
        <v>163.03996341165669</v>
      </c>
      <c r="AJ52" s="193"/>
      <c r="AK52" s="193"/>
      <c r="AL52" s="193"/>
      <c r="AM52" s="193"/>
    </row>
    <row r="53" spans="1:39" ht="12.75" customHeight="1">
      <c r="A53" s="329">
        <v>50</v>
      </c>
      <c r="B53" s="345">
        <v>4</v>
      </c>
      <c r="C53" s="331">
        <v>52</v>
      </c>
      <c r="D53" s="358">
        <f>測定日数!C56</f>
        <v>35</v>
      </c>
      <c r="E53" s="359">
        <f>mm!C56</f>
        <v>238.84063999914548</v>
      </c>
      <c r="F53" s="360">
        <f>pH!C56</f>
        <v>5.4</v>
      </c>
      <c r="G53" s="360">
        <f>EC!C56</f>
        <v>1.2</v>
      </c>
      <c r="H53" s="361">
        <f>'SO4'!C56</f>
        <v>13.9</v>
      </c>
      <c r="I53" s="361">
        <f>'NO3'!C56</f>
        <v>11.7</v>
      </c>
      <c r="J53" s="361">
        <f>Cl!C56</f>
        <v>44.5</v>
      </c>
      <c r="K53" s="361">
        <f>H!C56</f>
        <v>3.98107170553497</v>
      </c>
      <c r="L53" s="361">
        <f>'NH4'!C56</f>
        <v>15.3</v>
      </c>
      <c r="M53" s="361">
        <f>Na!C56</f>
        <v>45.8</v>
      </c>
      <c r="N53" s="361">
        <f>K!C56</f>
        <v>3.2</v>
      </c>
      <c r="O53" s="361">
        <f>Mg!C56</f>
        <v>4.9000000000000004</v>
      </c>
      <c r="P53" s="362">
        <f>Ca!C56</f>
        <v>5.0999999999999996</v>
      </c>
      <c r="Q53" s="363">
        <f t="shared" si="17"/>
        <v>1.391302883334437</v>
      </c>
      <c r="R53" s="364">
        <f t="shared" si="18"/>
        <v>84</v>
      </c>
      <c r="S53" s="365">
        <f t="shared" si="19"/>
        <v>88.28107170553497</v>
      </c>
      <c r="T53" s="365">
        <f t="shared" si="20"/>
        <v>85.391302883334433</v>
      </c>
      <c r="U53" s="365">
        <f t="shared" si="90"/>
        <v>2.484934452260799</v>
      </c>
      <c r="V53" s="365">
        <f t="shared" si="22"/>
        <v>1.6639196815506323</v>
      </c>
      <c r="W53" s="358">
        <f t="shared" si="91"/>
        <v>2.5764896580752032</v>
      </c>
      <c r="X53" s="366">
        <f t="shared" si="24"/>
        <v>238.84063999914548</v>
      </c>
      <c r="Y53" s="367">
        <f t="shared" ref="Y53:AA53" si="116">H53*$E53/1000</f>
        <v>3.3198848959881224</v>
      </c>
      <c r="Z53" s="367">
        <f t="shared" si="116"/>
        <v>2.7944354879900022</v>
      </c>
      <c r="AA53" s="367">
        <f t="shared" si="116"/>
        <v>10.628408479961974</v>
      </c>
      <c r="AB53" s="367">
        <f t="shared" ref="AB53:AF53" si="117">L53*$E53/1000</f>
        <v>3.6542617919869258</v>
      </c>
      <c r="AC53" s="367">
        <f t="shared" si="117"/>
        <v>10.938901311960862</v>
      </c>
      <c r="AD53" s="367">
        <f t="shared" si="117"/>
        <v>0.76429004799726552</v>
      </c>
      <c r="AE53" s="367">
        <f t="shared" si="117"/>
        <v>1.1703191359958129</v>
      </c>
      <c r="AF53" s="367">
        <f t="shared" si="117"/>
        <v>1.2180872639956419</v>
      </c>
      <c r="AG53" s="368">
        <f t="shared" si="27"/>
        <v>0.95084171403246198</v>
      </c>
      <c r="AH53" s="369"/>
      <c r="AI53" s="344">
        <v>172.28107170553497</v>
      </c>
      <c r="AJ53" s="193"/>
      <c r="AK53" s="193"/>
      <c r="AL53" s="193"/>
      <c r="AM53" s="193"/>
    </row>
    <row r="54" spans="1:39" ht="12.75" customHeight="1">
      <c r="A54" s="329">
        <v>51</v>
      </c>
      <c r="B54" s="345">
        <v>5</v>
      </c>
      <c r="C54" s="371">
        <v>1</v>
      </c>
      <c r="D54" s="358">
        <f>測定日数!D5</f>
        <v>28</v>
      </c>
      <c r="E54" s="359">
        <f>mm!D5</f>
        <v>20.518272594450579</v>
      </c>
      <c r="F54" s="360">
        <f>pH!D5</f>
        <v>4.88839159668162</v>
      </c>
      <c r="G54" s="360">
        <f>EC!D5</f>
        <v>1.6401514117282034</v>
      </c>
      <c r="H54" s="361">
        <f>'SO4'!D5</f>
        <v>22.621484037545752</v>
      </c>
      <c r="I54" s="361">
        <f>'NO3'!D5</f>
        <v>15.755375063031897</v>
      </c>
      <c r="J54" s="361">
        <f>Cl!D5</f>
        <v>17.779726165969461</v>
      </c>
      <c r="K54" s="361">
        <f>H!D5</f>
        <v>12.930294108401423</v>
      </c>
      <c r="L54" s="361">
        <f>'NH4'!D5</f>
        <v>41.512167863113085</v>
      </c>
      <c r="M54" s="361">
        <f>Na!D5</f>
        <v>10.394519676373481</v>
      </c>
      <c r="N54" s="361">
        <f>K!D5</f>
        <v>1.6981994479284503</v>
      </c>
      <c r="O54" s="361">
        <f>Mg!D5</f>
        <v>2.3805192735080638</v>
      </c>
      <c r="P54" s="362">
        <f>Ca!D5</f>
        <v>9.6572741882165669</v>
      </c>
      <c r="Q54" s="363">
        <f t="shared" si="17"/>
        <v>0.42836431222960958</v>
      </c>
      <c r="R54" s="364">
        <f t="shared" si="18"/>
        <v>78.778069304092867</v>
      </c>
      <c r="S54" s="365">
        <f t="shared" si="19"/>
        <v>90.610768019265677</v>
      </c>
      <c r="T54" s="365">
        <f t="shared" si="20"/>
        <v>79.206433616322471</v>
      </c>
      <c r="U54" s="365">
        <f t="shared" si="90"/>
        <v>6.9855244903679932</v>
      </c>
      <c r="V54" s="365">
        <f t="shared" si="22"/>
        <v>6.7156532395439203</v>
      </c>
      <c r="W54" s="358">
        <f t="shared" si="91"/>
        <v>-2.0906407911350193</v>
      </c>
      <c r="X54" s="366">
        <f t="shared" si="24"/>
        <v>20.518272594450579</v>
      </c>
      <c r="Y54" s="367">
        <f t="shared" ref="Y54:AA54" si="118">H54*$E54/1000</f>
        <v>0.46415377597337626</v>
      </c>
      <c r="Z54" s="367">
        <f t="shared" si="118"/>
        <v>0.32327308037109742</v>
      </c>
      <c r="AA54" s="367">
        <f t="shared" si="118"/>
        <v>0.36480926812804704</v>
      </c>
      <c r="AB54" s="367">
        <f t="shared" ref="AB54:AF54" si="119">L54*$E54/1000</f>
        <v>0.85175797620194527</v>
      </c>
      <c r="AC54" s="367">
        <f t="shared" si="119"/>
        <v>0.21327758820821127</v>
      </c>
      <c r="AD54" s="367">
        <f t="shared" si="119"/>
        <v>3.484411919234142E-2</v>
      </c>
      <c r="AE54" s="367">
        <f t="shared" si="119"/>
        <v>4.8844143370181912E-2</v>
      </c>
      <c r="AF54" s="367">
        <f t="shared" si="119"/>
        <v>0.19815058431317895</v>
      </c>
      <c r="AG54" s="368">
        <f t="shared" si="27"/>
        <v>0.26530729924259866</v>
      </c>
      <c r="AH54" s="369"/>
      <c r="AI54" s="344">
        <v>169.38883732335853</v>
      </c>
      <c r="AJ54" s="193"/>
      <c r="AK54" s="193"/>
      <c r="AL54" s="193"/>
      <c r="AM54" s="193"/>
    </row>
    <row r="55" spans="1:39" ht="12.75" customHeight="1">
      <c r="A55" s="329">
        <v>52</v>
      </c>
      <c r="B55" s="345">
        <v>5</v>
      </c>
      <c r="C55" s="371">
        <v>2</v>
      </c>
      <c r="D55" s="346">
        <f>測定日数!D6</f>
        <v>21</v>
      </c>
      <c r="E55" s="347">
        <f>mm!D6</f>
        <v>35.365681143018818</v>
      </c>
      <c r="F55" s="348">
        <f>pH!D6</f>
        <v>5.6409615694399946</v>
      </c>
      <c r="G55" s="348">
        <f>EC!D6</f>
        <v>0.72919599999999984</v>
      </c>
      <c r="H55" s="349">
        <f>'SO4'!D6</f>
        <v>15.030888351812672</v>
      </c>
      <c r="I55" s="349">
        <f>'NO3'!D6</f>
        <v>14.930008568816788</v>
      </c>
      <c r="J55" s="349">
        <f>Cl!D6</f>
        <v>7.1123061010731528</v>
      </c>
      <c r="K55" s="349">
        <f>H!D6</f>
        <v>2.2858010641272042</v>
      </c>
      <c r="L55" s="349">
        <f>'NH4'!D6</f>
        <v>29.204266627762948</v>
      </c>
      <c r="M55" s="349">
        <f>Na!D6</f>
        <v>4.7618592670372264</v>
      </c>
      <c r="N55" s="349">
        <f>K!D6</f>
        <v>2.2015580198918356</v>
      </c>
      <c r="O55" s="349">
        <f>Mg!D6</f>
        <v>7.440104166673418</v>
      </c>
      <c r="P55" s="350">
        <f>Ca!D6</f>
        <v>2.1117123352497478</v>
      </c>
      <c r="Q55" s="351">
        <f t="shared" si="17"/>
        <v>2.4231664905567265</v>
      </c>
      <c r="R55" s="352">
        <f t="shared" si="18"/>
        <v>52.104091373515281</v>
      </c>
      <c r="S55" s="353">
        <f t="shared" si="19"/>
        <v>57.557117982665545</v>
      </c>
      <c r="T55" s="353">
        <f t="shared" si="20"/>
        <v>54.527257864072006</v>
      </c>
      <c r="U55" s="353"/>
      <c r="V55" s="353">
        <f t="shared" si="22"/>
        <v>2.7031957805934734</v>
      </c>
      <c r="W55" s="346"/>
      <c r="X55" s="354">
        <f t="shared" si="24"/>
        <v>35.365681143018818</v>
      </c>
      <c r="Y55" s="355">
        <f t="shared" ref="Y55:AA55" si="120">H55*$E55/1000</f>
        <v>0.5315776047465226</v>
      </c>
      <c r="Z55" s="355">
        <f t="shared" si="120"/>
        <v>0.52800992250731327</v>
      </c>
      <c r="AA55" s="355">
        <f t="shared" si="120"/>
        <v>0.25153154976210051</v>
      </c>
      <c r="AB55" s="355">
        <f t="shared" ref="AB55:AF55" si="121">L55*$E55/1000</f>
        <v>1.0328287815731698</v>
      </c>
      <c r="AC55" s="355">
        <f t="shared" si="121"/>
        <v>0.16840639648596786</v>
      </c>
      <c r="AD55" s="355">
        <f t="shared" si="121"/>
        <v>7.7859598949350545E-2</v>
      </c>
      <c r="AE55" s="355">
        <f t="shared" si="121"/>
        <v>0.26312435162941783</v>
      </c>
      <c r="AF55" s="355">
        <f t="shared" si="121"/>
        <v>7.4682145114222234E-2</v>
      </c>
      <c r="AG55" s="356">
        <f t="shared" si="27"/>
        <v>8.0838911590295812E-2</v>
      </c>
      <c r="AH55" s="357"/>
      <c r="AI55" s="344">
        <v>0</v>
      </c>
      <c r="AJ55" s="193"/>
      <c r="AK55" s="193"/>
      <c r="AL55" s="193"/>
      <c r="AM55" s="193"/>
    </row>
    <row r="56" spans="1:39" ht="12.75" customHeight="1">
      <c r="A56" s="329">
        <v>53</v>
      </c>
      <c r="B56" s="345">
        <v>5</v>
      </c>
      <c r="C56" s="371">
        <v>3</v>
      </c>
      <c r="D56" s="358">
        <f>測定日数!D7</f>
        <v>28</v>
      </c>
      <c r="E56" s="359">
        <f>mm!D7</f>
        <v>22.611464968152866</v>
      </c>
      <c r="F56" s="360">
        <f>pH!D7</f>
        <v>5.0956315223949149</v>
      </c>
      <c r="G56" s="360">
        <f>EC!D7</f>
        <v>1.5666197183098594</v>
      </c>
      <c r="H56" s="361">
        <f>'SO4'!D7</f>
        <v>23.770539906103288</v>
      </c>
      <c r="I56" s="361">
        <f>'NO3'!D7</f>
        <v>17.296683325761016</v>
      </c>
      <c r="J56" s="361">
        <f>Cl!D7</f>
        <v>17.902620234808001</v>
      </c>
      <c r="K56" s="361">
        <f>H!D7</f>
        <v>8.0235853660804874</v>
      </c>
      <c r="L56" s="361">
        <f>'NH4'!D7</f>
        <v>37.801251956181538</v>
      </c>
      <c r="M56" s="361">
        <f>Na!D7</f>
        <v>11.20024494794856</v>
      </c>
      <c r="N56" s="361">
        <f>K!D7</f>
        <v>1.804690032779799</v>
      </c>
      <c r="O56" s="361">
        <f>Mg!D7</f>
        <v>3.1009099866689849</v>
      </c>
      <c r="P56" s="362">
        <f>Ca!D7</f>
        <v>13.045774647887324</v>
      </c>
      <c r="Q56" s="363">
        <f t="shared" si="17"/>
        <v>0.69032437370049249</v>
      </c>
      <c r="R56" s="364">
        <f t="shared" si="18"/>
        <v>82.740383372775597</v>
      </c>
      <c r="S56" s="365">
        <f t="shared" si="19"/>
        <v>91.123141572103009</v>
      </c>
      <c r="T56" s="365">
        <f t="shared" si="20"/>
        <v>83.430707746476088</v>
      </c>
      <c r="U56" s="365">
        <f t="shared" ref="U56:U57" si="122">(S56-R56)/(R56+S56)*100</f>
        <v>4.8214587861284119</v>
      </c>
      <c r="V56" s="365">
        <f t="shared" si="22"/>
        <v>4.4069115952793583</v>
      </c>
      <c r="W56" s="358">
        <f t="shared" ref="W56:W57" si="123">100*((349.7*10^(2-F56)+(80*2*H56+71.5*I56+76.3*J56+73.5*L56+50.1*M56+73.5*N56+59.8*2*P56+53.3*2*O56)/10000)-G56)/((349.7*10^(2-F56)+(80*2*H56+71.5*I56+76.3*J56+73.5*L56+50.1*M56+73.5*N56+59.8*2*P56+53.3*2*O56)/10000)+G56)</f>
        <v>-3.6089382585307783</v>
      </c>
      <c r="X56" s="366">
        <f t="shared" si="24"/>
        <v>22.611464968152866</v>
      </c>
      <c r="Y56" s="367">
        <f t="shared" ref="Y56:AA56" si="124">H56*$E56/1000</f>
        <v>0.5374867303609342</v>
      </c>
      <c r="Z56" s="367">
        <f t="shared" si="124"/>
        <v>0.39110334908567906</v>
      </c>
      <c r="AA56" s="367">
        <f t="shared" si="124"/>
        <v>0.40480447027750577</v>
      </c>
      <c r="AB56" s="367">
        <f t="shared" ref="AB56:AF56" si="125">L56*$E56/1000</f>
        <v>0.85474168435951892</v>
      </c>
      <c r="AC56" s="367">
        <f t="shared" si="125"/>
        <v>0.25325394627526998</v>
      </c>
      <c r="AD56" s="367">
        <f t="shared" si="125"/>
        <v>4.0806685454575074E-2</v>
      </c>
      <c r="AE56" s="367">
        <f t="shared" si="125"/>
        <v>7.0116117532961125E-2</v>
      </c>
      <c r="AF56" s="367">
        <f t="shared" si="125"/>
        <v>0.29498407643312102</v>
      </c>
      <c r="AG56" s="368">
        <f t="shared" si="27"/>
        <v>0.1814250194241129</v>
      </c>
      <c r="AH56" s="369"/>
      <c r="AI56" s="344">
        <v>173.86352494487861</v>
      </c>
      <c r="AJ56" s="193"/>
      <c r="AK56" s="193"/>
      <c r="AL56" s="193"/>
      <c r="AM56" s="193"/>
    </row>
    <row r="57" spans="1:39" ht="12.75" customHeight="1">
      <c r="A57" s="329">
        <v>54</v>
      </c>
      <c r="B57" s="345">
        <v>5</v>
      </c>
      <c r="C57" s="371">
        <v>4</v>
      </c>
      <c r="D57" s="358">
        <f>測定日数!D8</f>
        <v>28</v>
      </c>
      <c r="E57" s="359">
        <f>mm!D8</f>
        <v>101.41361539857206</v>
      </c>
      <c r="F57" s="360">
        <f>pH!D8</f>
        <v>4.6137514023730279</v>
      </c>
      <c r="G57" s="360">
        <f>EC!D8</f>
        <v>1.5391966729441304</v>
      </c>
      <c r="H57" s="361">
        <f>'SO4'!D8</f>
        <v>21.81842153358318</v>
      </c>
      <c r="I57" s="361">
        <f>'NO3'!D8</f>
        <v>14.609410449073811</v>
      </c>
      <c r="J57" s="361">
        <f>Cl!D8</f>
        <v>9.5098814196635306</v>
      </c>
      <c r="K57" s="361">
        <f>H!D8</f>
        <v>24.335966430040187</v>
      </c>
      <c r="L57" s="361">
        <f>'NH4'!D8</f>
        <v>27.926840792730747</v>
      </c>
      <c r="M57" s="361">
        <f>Na!D8</f>
        <v>6.8347725680103055</v>
      </c>
      <c r="N57" s="361">
        <f>K!D8</f>
        <v>2.4263822202585588</v>
      </c>
      <c r="O57" s="361">
        <f>Mg!D8</f>
        <v>1.6754688049044031</v>
      </c>
      <c r="P57" s="362">
        <f>Ca!D8</f>
        <v>5.5396661068355506</v>
      </c>
      <c r="Q57" s="363">
        <f t="shared" si="17"/>
        <v>0.22760043487875573</v>
      </c>
      <c r="R57" s="364">
        <f t="shared" si="18"/>
        <v>67.756134935903702</v>
      </c>
      <c r="S57" s="365">
        <f t="shared" si="19"/>
        <v>75.954231834519703</v>
      </c>
      <c r="T57" s="365">
        <f t="shared" si="20"/>
        <v>67.983735370782455</v>
      </c>
      <c r="U57" s="365">
        <f t="shared" si="122"/>
        <v>5.7045967405485927</v>
      </c>
      <c r="V57" s="365">
        <f t="shared" si="22"/>
        <v>5.53745243071881</v>
      </c>
      <c r="W57" s="358">
        <f t="shared" si="123"/>
        <v>5.5067311958585536</v>
      </c>
      <c r="X57" s="366">
        <f t="shared" si="24"/>
        <v>101.41361539857206</v>
      </c>
      <c r="Y57" s="367">
        <f t="shared" ref="Y57:AA57" si="126">H57*$E57/1000</f>
        <v>2.2126850100107278</v>
      </c>
      <c r="Z57" s="367">
        <f t="shared" si="126"/>
        <v>1.4815931324822516</v>
      </c>
      <c r="AA57" s="367">
        <f t="shared" si="126"/>
        <v>0.9644314567797837</v>
      </c>
      <c r="AB57" s="367">
        <f t="shared" ref="AB57:AF57" si="127">L57*$E57/1000</f>
        <v>2.832161891451149</v>
      </c>
      <c r="AC57" s="367">
        <f t="shared" si="127"/>
        <v>0.69313899654890776</v>
      </c>
      <c r="AD57" s="367">
        <f t="shared" si="127"/>
        <v>0.24606819329523483</v>
      </c>
      <c r="AE57" s="367">
        <f t="shared" si="127"/>
        <v>0.1699153489928803</v>
      </c>
      <c r="AF57" s="367">
        <f t="shared" si="127"/>
        <v>0.56179756799512548</v>
      </c>
      <c r="AG57" s="368">
        <f t="shared" si="27"/>
        <v>2.467998339888656</v>
      </c>
      <c r="AH57" s="369"/>
      <c r="AI57" s="344">
        <v>152.43036670758443</v>
      </c>
      <c r="AJ57" s="193"/>
      <c r="AK57" s="193"/>
      <c r="AL57" s="193"/>
      <c r="AM57" s="193"/>
    </row>
    <row r="58" spans="1:39" ht="12.75" customHeight="1">
      <c r="A58" s="329">
        <v>55</v>
      </c>
      <c r="B58" s="345">
        <v>5</v>
      </c>
      <c r="C58" s="371">
        <v>5</v>
      </c>
      <c r="D58" s="358">
        <f>測定日数!D9</f>
        <v>0</v>
      </c>
      <c r="E58" s="359"/>
      <c r="F58" s="360"/>
      <c r="G58" s="360"/>
      <c r="H58" s="361"/>
      <c r="I58" s="361"/>
      <c r="J58" s="361"/>
      <c r="K58" s="361"/>
      <c r="L58" s="361"/>
      <c r="M58" s="361"/>
      <c r="N58" s="361"/>
      <c r="O58" s="361"/>
      <c r="P58" s="362"/>
      <c r="Q58" s="363"/>
      <c r="R58" s="364"/>
      <c r="S58" s="365"/>
      <c r="T58" s="365"/>
      <c r="U58" s="365"/>
      <c r="V58" s="365"/>
      <c r="W58" s="358"/>
      <c r="X58" s="366"/>
      <c r="Y58" s="367"/>
      <c r="Z58" s="367"/>
      <c r="AA58" s="367"/>
      <c r="AB58" s="367"/>
      <c r="AC58" s="367"/>
      <c r="AD58" s="367"/>
      <c r="AE58" s="367"/>
      <c r="AF58" s="367"/>
      <c r="AG58" s="368"/>
      <c r="AH58" s="369"/>
      <c r="AI58" s="344"/>
      <c r="AJ58" s="193"/>
      <c r="AK58" s="193"/>
      <c r="AL58" s="193"/>
      <c r="AM58" s="193"/>
    </row>
    <row r="59" spans="1:39" ht="12.75" customHeight="1">
      <c r="A59" s="329">
        <v>56</v>
      </c>
      <c r="B59" s="345">
        <v>5</v>
      </c>
      <c r="C59" s="371">
        <v>6</v>
      </c>
      <c r="D59" s="358">
        <f>測定日数!D10</f>
        <v>0</v>
      </c>
      <c r="E59" s="359"/>
      <c r="F59" s="360"/>
      <c r="G59" s="360"/>
      <c r="H59" s="361"/>
      <c r="I59" s="361"/>
      <c r="J59" s="361"/>
      <c r="K59" s="361"/>
      <c r="L59" s="361"/>
      <c r="M59" s="361"/>
      <c r="N59" s="361"/>
      <c r="O59" s="361"/>
      <c r="P59" s="362"/>
      <c r="Q59" s="363"/>
      <c r="R59" s="364"/>
      <c r="S59" s="365"/>
      <c r="T59" s="365"/>
      <c r="U59" s="365"/>
      <c r="V59" s="365"/>
      <c r="W59" s="358"/>
      <c r="X59" s="366"/>
      <c r="Y59" s="367"/>
      <c r="Z59" s="367"/>
      <c r="AA59" s="367"/>
      <c r="AB59" s="367"/>
      <c r="AC59" s="367"/>
      <c r="AD59" s="367"/>
      <c r="AE59" s="367"/>
      <c r="AF59" s="367"/>
      <c r="AG59" s="368"/>
      <c r="AH59" s="369"/>
      <c r="AI59" s="344"/>
      <c r="AJ59" s="193"/>
      <c r="AK59" s="193"/>
      <c r="AL59" s="193"/>
      <c r="AM59" s="193"/>
    </row>
    <row r="60" spans="1:39" ht="12.75" customHeight="1">
      <c r="A60" s="329">
        <v>57</v>
      </c>
      <c r="B60" s="345">
        <v>5</v>
      </c>
      <c r="C60" s="371">
        <v>7</v>
      </c>
      <c r="D60" s="358">
        <f>測定日数!D11</f>
        <v>28</v>
      </c>
      <c r="E60" s="359">
        <f>mm!D11</f>
        <v>98</v>
      </c>
      <c r="F60" s="360">
        <f>pH!D11</f>
        <v>4.59</v>
      </c>
      <c r="G60" s="360">
        <f>EC!D11</f>
        <v>1.84</v>
      </c>
      <c r="H60" s="361">
        <f>'SO4'!D11</f>
        <v>16.100000000000001</v>
      </c>
      <c r="I60" s="361">
        <f>'NO3'!D11</f>
        <v>16.399999999999999</v>
      </c>
      <c r="J60" s="361">
        <f>Cl!D11</f>
        <v>23.8</v>
      </c>
      <c r="K60" s="361">
        <f>H!D11</f>
        <v>25.703957827688658</v>
      </c>
      <c r="L60" s="361">
        <f>'NH4'!D11</f>
        <v>13.5</v>
      </c>
      <c r="M60" s="361">
        <f>Na!D11</f>
        <v>10.8</v>
      </c>
      <c r="N60" s="361">
        <f>K!D11</f>
        <v>0.8</v>
      </c>
      <c r="O60" s="361">
        <f>Mg!D11</f>
        <v>2.9</v>
      </c>
      <c r="P60" s="362">
        <f>Ca!D11</f>
        <v>4.5</v>
      </c>
      <c r="Q60" s="363">
        <f t="shared" ref="Q60:Q108" si="128">1.24*10^(F60-5.35)</f>
        <v>0.21548730276492264</v>
      </c>
      <c r="R60" s="364">
        <f t="shared" ref="R60:R108" si="129">SUM(H60:J60)+H60</f>
        <v>72.400000000000006</v>
      </c>
      <c r="S60" s="365">
        <f t="shared" ref="S60:S108" si="130">SUM(K60:P60)+O60+P60</f>
        <v>65.603957827688646</v>
      </c>
      <c r="T60" s="365">
        <f t="shared" ref="T60:T108" si="131">SUM(H60:J60,Q60)+H60</f>
        <v>72.615487302764919</v>
      </c>
      <c r="U60" s="365">
        <f t="shared" ref="U60:U89" si="132">(S60-R60)/(R60+S60)*100</f>
        <v>-4.9245270058101367</v>
      </c>
      <c r="V60" s="365">
        <f t="shared" ref="V60:V108" si="133">(S60-T60)/(S60+T60)*100</f>
        <v>-5.0727518609691193</v>
      </c>
      <c r="W60" s="358">
        <f t="shared" ref="W60:W89" si="134">100*((349.7*10^(2-F60)+(80*2*H60+71.5*I60+76.3*J60+73.5*L60+50.1*M60+73.5*N60+59.8*2*P60+53.3*2*O60)/10000)-G60)/((349.7*10^(2-F60)+(80*2*H60+71.5*I60+76.3*J60+73.5*L60+50.1*M60+73.5*N60+59.8*2*P60+53.3*2*O60)/10000)+G60)</f>
        <v>-3.9762905395250261</v>
      </c>
      <c r="X60" s="366">
        <f t="shared" ref="X60:X108" si="135">E60</f>
        <v>98</v>
      </c>
      <c r="Y60" s="367">
        <f t="shared" ref="Y60:AA60" si="136">H60*$E60/1000</f>
        <v>1.5778000000000001</v>
      </c>
      <c r="Z60" s="367">
        <f t="shared" si="136"/>
        <v>1.6071999999999997</v>
      </c>
      <c r="AA60" s="367">
        <f t="shared" si="136"/>
        <v>2.3324000000000003</v>
      </c>
      <c r="AB60" s="367">
        <f t="shared" ref="AB60:AF60" si="137">L60*$E60/1000</f>
        <v>1.323</v>
      </c>
      <c r="AC60" s="367">
        <f t="shared" si="137"/>
        <v>1.0584</v>
      </c>
      <c r="AD60" s="367">
        <f t="shared" si="137"/>
        <v>7.8400000000000011E-2</v>
      </c>
      <c r="AE60" s="367">
        <f t="shared" si="137"/>
        <v>0.28420000000000001</v>
      </c>
      <c r="AF60" s="367">
        <f t="shared" si="137"/>
        <v>0.441</v>
      </c>
      <c r="AG60" s="368">
        <f t="shared" ref="AG60:AG108" si="138">K60*$E60/1000</f>
        <v>2.5189878671134882</v>
      </c>
      <c r="AH60" s="369"/>
      <c r="AI60" s="344">
        <v>137.90395782768866</v>
      </c>
      <c r="AJ60" s="193"/>
      <c r="AK60" s="193"/>
      <c r="AL60" s="193"/>
      <c r="AM60" s="193"/>
    </row>
    <row r="61" spans="1:39" ht="12.75" customHeight="1">
      <c r="A61" s="329">
        <v>58</v>
      </c>
      <c r="B61" s="345">
        <v>5</v>
      </c>
      <c r="C61" s="371">
        <v>8</v>
      </c>
      <c r="D61" s="346">
        <f>測定日数!D12</f>
        <v>28</v>
      </c>
      <c r="E61" s="347">
        <f>mm!D12</f>
        <v>44.843312101910826</v>
      </c>
      <c r="F61" s="348">
        <f>pH!D12</f>
        <v>4.6169051763455284</v>
      </c>
      <c r="G61" s="348">
        <f>EC!D12</f>
        <v>2.3841199363672518</v>
      </c>
      <c r="H61" s="349">
        <f>'SO4'!D12</f>
        <v>31.488871608156519</v>
      </c>
      <c r="I61" s="349">
        <f>'NO3'!D12</f>
        <v>25.453727067658999</v>
      </c>
      <c r="J61" s="349">
        <f>Cl!D12</f>
        <v>29.172148478347296</v>
      </c>
      <c r="K61" s="349">
        <f>H!D12</f>
        <v>24.159882826154146</v>
      </c>
      <c r="L61" s="349">
        <f>'NH4'!D12</f>
        <v>33.761987208744451</v>
      </c>
      <c r="M61" s="349">
        <f>Na!D12</f>
        <v>23.606277636460874</v>
      </c>
      <c r="N61" s="349">
        <f>K!D12</f>
        <v>2.4090044517095417</v>
      </c>
      <c r="O61" s="349">
        <f>Mg!D12</f>
        <v>4.4208691229548087</v>
      </c>
      <c r="P61" s="350">
        <f>Ca!D12</f>
        <v>13.193814084269675</v>
      </c>
      <c r="Q61" s="351">
        <f t="shared" si="128"/>
        <v>0.22925924693127522</v>
      </c>
      <c r="R61" s="352">
        <f t="shared" si="129"/>
        <v>117.60361876231933</v>
      </c>
      <c r="S61" s="353">
        <f t="shared" si="130"/>
        <v>119.16651853751799</v>
      </c>
      <c r="T61" s="353">
        <f t="shared" si="131"/>
        <v>117.83287800925061</v>
      </c>
      <c r="U61" s="353">
        <f t="shared" si="132"/>
        <v>0.66009159475185764</v>
      </c>
      <c r="V61" s="353">
        <f t="shared" si="133"/>
        <v>0.5627189552797891</v>
      </c>
      <c r="W61" s="346">
        <f t="shared" si="134"/>
        <v>-0.88439780462462281</v>
      </c>
      <c r="X61" s="354">
        <f t="shared" si="135"/>
        <v>44.843312101910826</v>
      </c>
      <c r="Y61" s="355">
        <f t="shared" ref="Y61:AA61" si="139">H61*$E61/1000</f>
        <v>1.4120652972615615</v>
      </c>
      <c r="Z61" s="355">
        <f t="shared" si="139"/>
        <v>1.1414294270518879</v>
      </c>
      <c r="AA61" s="355">
        <f t="shared" si="139"/>
        <v>1.3081757588978107</v>
      </c>
      <c r="AB61" s="355">
        <f t="shared" ref="AB61:AF61" si="140">L61*$E61/1000</f>
        <v>1.5139993295824485</v>
      </c>
      <c r="AC61" s="355">
        <f t="shared" si="140"/>
        <v>1.0585836756161728</v>
      </c>
      <c r="AD61" s="355">
        <f t="shared" si="140"/>
        <v>0.10802773848290355</v>
      </c>
      <c r="AE61" s="355">
        <f t="shared" si="140"/>
        <v>0.19824641384236327</v>
      </c>
      <c r="AF61" s="355">
        <f t="shared" si="140"/>
        <v>0.59165432279549179</v>
      </c>
      <c r="AG61" s="356">
        <f t="shared" si="138"/>
        <v>1.0834091659188256</v>
      </c>
      <c r="AH61" s="357"/>
      <c r="AI61" s="344">
        <v>236.7701372998373</v>
      </c>
      <c r="AJ61" s="193"/>
      <c r="AK61" s="193"/>
      <c r="AL61" s="193"/>
      <c r="AM61" s="193"/>
    </row>
    <row r="62" spans="1:39" ht="12.75" customHeight="1">
      <c r="A62" s="329">
        <v>59</v>
      </c>
      <c r="B62" s="345">
        <v>5</v>
      </c>
      <c r="C62" s="371">
        <v>9</v>
      </c>
      <c r="D62" s="358">
        <f>測定日数!D13</f>
        <v>28</v>
      </c>
      <c r="E62" s="359">
        <f>mm!D13</f>
        <v>25.271656050955414</v>
      </c>
      <c r="F62" s="360">
        <f>pH!D13</f>
        <v>4.75</v>
      </c>
      <c r="G62" s="360">
        <f>EC!D13</f>
        <v>2.9637981172734493</v>
      </c>
      <c r="H62" s="361">
        <f>'SO4'!D13</f>
        <v>38.79903075901494</v>
      </c>
      <c r="I62" s="361">
        <f>'NO3'!D13</f>
        <v>37.999725212749226</v>
      </c>
      <c r="J62" s="361">
        <f>Cl!D13</f>
        <v>51.484067807419308</v>
      </c>
      <c r="K62" s="361">
        <f>H!D13</f>
        <v>17.782794100389236</v>
      </c>
      <c r="L62" s="361">
        <f>'NH4'!D13</f>
        <v>52.437209546397192</v>
      </c>
      <c r="M62" s="361">
        <f>Na!D13</f>
        <v>41.471355437470272</v>
      </c>
      <c r="N62" s="361">
        <f>K!D13</f>
        <v>3.4102337178787669</v>
      </c>
      <c r="O62" s="361">
        <f>Mg!D13</f>
        <v>7.834185455131534</v>
      </c>
      <c r="P62" s="362">
        <f>Ca!D13</f>
        <v>23.734508350254739</v>
      </c>
      <c r="Q62" s="363">
        <f t="shared" si="128"/>
        <v>0.31147391750718811</v>
      </c>
      <c r="R62" s="364">
        <f t="shared" si="129"/>
        <v>167.0818545381984</v>
      </c>
      <c r="S62" s="365">
        <f t="shared" si="130"/>
        <v>178.23898041290803</v>
      </c>
      <c r="T62" s="365">
        <f t="shared" si="131"/>
        <v>167.39332845570561</v>
      </c>
      <c r="U62" s="365">
        <f t="shared" si="132"/>
        <v>3.2309448910863887</v>
      </c>
      <c r="V62" s="365">
        <f t="shared" si="133"/>
        <v>3.1379161261585686</v>
      </c>
      <c r="W62" s="358">
        <f t="shared" si="134"/>
        <v>-1.2123170276361603</v>
      </c>
      <c r="X62" s="366">
        <f t="shared" si="135"/>
        <v>25.271656050955414</v>
      </c>
      <c r="Y62" s="367">
        <f t="shared" ref="Y62:AA62" si="141">H62*$E62/1000</f>
        <v>0.98051576045226507</v>
      </c>
      <c r="Z62" s="367">
        <f t="shared" si="141"/>
        <v>0.96031598560741704</v>
      </c>
      <c r="AA62" s="367">
        <f t="shared" si="141"/>
        <v>1.3010876537331668</v>
      </c>
      <c r="AB62" s="367">
        <f t="shared" ref="AB62:AF62" si="142">L62*$E62/1000</f>
        <v>1.3251751239284255</v>
      </c>
      <c r="AC62" s="367">
        <f t="shared" si="142"/>
        <v>1.0480498305826684</v>
      </c>
      <c r="AD62" s="367">
        <f t="shared" si="142"/>
        <v>8.6182253571603112E-2</v>
      </c>
      <c r="AE62" s="367">
        <f t="shared" si="142"/>
        <v>0.19798284026148172</v>
      </c>
      <c r="AF62" s="367">
        <f t="shared" si="142"/>
        <v>0.59981033156616692</v>
      </c>
      <c r="AG62" s="368">
        <f t="shared" si="138"/>
        <v>0.44940065612999586</v>
      </c>
      <c r="AH62" s="369"/>
      <c r="AI62" s="344">
        <v>345.32083495110646</v>
      </c>
      <c r="AJ62" s="193"/>
      <c r="AK62" s="193"/>
      <c r="AL62" s="193"/>
      <c r="AM62" s="193"/>
    </row>
    <row r="63" spans="1:39" ht="12.75" customHeight="1">
      <c r="A63" s="329">
        <v>60</v>
      </c>
      <c r="B63" s="345">
        <v>5</v>
      </c>
      <c r="C63" s="371">
        <v>10</v>
      </c>
      <c r="D63" s="358">
        <f>測定日数!D14</f>
        <v>28</v>
      </c>
      <c r="E63" s="359">
        <f>mm!D14</f>
        <v>96.019108280254784</v>
      </c>
      <c r="F63" s="360">
        <f>pH!D14</f>
        <v>4.8896964490218311</v>
      </c>
      <c r="G63" s="360">
        <f>EC!D14</f>
        <v>1.7347787728026534</v>
      </c>
      <c r="H63" s="361">
        <f>'SO4'!D14</f>
        <v>21.794358072987205</v>
      </c>
      <c r="I63" s="361">
        <f>'NO3'!D14</f>
        <v>27.034382585366316</v>
      </c>
      <c r="J63" s="361">
        <f>Cl!D14</f>
        <v>14.25095143131829</v>
      </c>
      <c r="K63" s="361">
        <f>H!D14</f>
        <v>12.891502909888517</v>
      </c>
      <c r="L63" s="361">
        <f>'NH4'!D14</f>
        <v>37.800700472359637</v>
      </c>
      <c r="M63" s="361">
        <f>Na!D14</f>
        <v>9.0450766610618079</v>
      </c>
      <c r="N63" s="361">
        <f>K!D14</f>
        <v>1.6776646323562658</v>
      </c>
      <c r="O63" s="361">
        <f>Mg!D14</f>
        <v>2.7774879032500106</v>
      </c>
      <c r="P63" s="362">
        <f>Ca!D14</f>
        <v>11.288415639699044</v>
      </c>
      <c r="Q63" s="363">
        <f t="shared" si="128"/>
        <v>0.42965328258377955</v>
      </c>
      <c r="R63" s="364">
        <f t="shared" si="129"/>
        <v>84.874050162659017</v>
      </c>
      <c r="S63" s="365">
        <f t="shared" si="130"/>
        <v>89.546751761564323</v>
      </c>
      <c r="T63" s="365">
        <f t="shared" si="131"/>
        <v>85.303703445242803</v>
      </c>
      <c r="U63" s="365">
        <f t="shared" si="132"/>
        <v>2.6789818343659197</v>
      </c>
      <c r="V63" s="365">
        <f t="shared" si="133"/>
        <v>2.426672730879075</v>
      </c>
      <c r="W63" s="358">
        <f t="shared" si="134"/>
        <v>-3.9899872909220182</v>
      </c>
      <c r="X63" s="366">
        <f t="shared" si="135"/>
        <v>96.019108280254784</v>
      </c>
      <c r="Y63" s="367">
        <f t="shared" ref="Y63:AA63" si="143">H63*$E63/1000</f>
        <v>2.0926748277088034</v>
      </c>
      <c r="Z63" s="367">
        <f t="shared" si="143"/>
        <v>2.5958173087541225</v>
      </c>
      <c r="AA63" s="367">
        <f t="shared" si="143"/>
        <v>1.3683636485804027</v>
      </c>
      <c r="AB63" s="367">
        <f t="shared" ref="AB63:AF63" si="144">L63*$E63/1000</f>
        <v>3.6295895517249783</v>
      </c>
      <c r="AC63" s="367">
        <f t="shared" si="144"/>
        <v>0.8685001953216992</v>
      </c>
      <c r="AD63" s="367">
        <f t="shared" si="144"/>
        <v>0.16108786199217012</v>
      </c>
      <c r="AE63" s="367">
        <f t="shared" si="144"/>
        <v>0.2666919117292606</v>
      </c>
      <c r="AF63" s="367">
        <f t="shared" si="144"/>
        <v>1.0839036036207843</v>
      </c>
      <c r="AG63" s="368">
        <f t="shared" si="138"/>
        <v>1.2378306137998052</v>
      </c>
      <c r="AH63" s="369"/>
      <c r="AI63" s="344">
        <v>174.42080192422333</v>
      </c>
      <c r="AJ63" s="193"/>
      <c r="AK63" s="193"/>
      <c r="AL63" s="193"/>
      <c r="AM63" s="193"/>
    </row>
    <row r="64" spans="1:39" ht="12.75" customHeight="1">
      <c r="A64" s="329">
        <v>61</v>
      </c>
      <c r="B64" s="345">
        <v>5</v>
      </c>
      <c r="C64" s="371">
        <v>11</v>
      </c>
      <c r="D64" s="358">
        <f>測定日数!D15</f>
        <v>28</v>
      </c>
      <c r="E64" s="359">
        <f>mm!D15</f>
        <v>143.94904458598725</v>
      </c>
      <c r="F64" s="360">
        <f>pH!D15</f>
        <v>4.3600000000000003</v>
      </c>
      <c r="G64" s="360">
        <f>EC!D15</f>
        <v>3.16</v>
      </c>
      <c r="H64" s="361">
        <f>'SO4'!D15</f>
        <v>43.7</v>
      </c>
      <c r="I64" s="361">
        <f>'NO3'!D15</f>
        <v>29.511369134010643</v>
      </c>
      <c r="J64" s="361">
        <f>Cl!D15</f>
        <v>32.440056417489416</v>
      </c>
      <c r="K64" s="361">
        <f>H!D15</f>
        <v>43.651583224016569</v>
      </c>
      <c r="L64" s="361">
        <f>'NH4'!D15</f>
        <v>41.019955654101999</v>
      </c>
      <c r="M64" s="361">
        <f>Na!D15</f>
        <v>24.358416702914312</v>
      </c>
      <c r="N64" s="361">
        <f>K!D15</f>
        <v>2.0460358056265986</v>
      </c>
      <c r="O64" s="361">
        <f>Mg!D15</f>
        <v>4.5230263157894735</v>
      </c>
      <c r="P64" s="362">
        <f>Ca!D15</f>
        <v>10.229540918163673</v>
      </c>
      <c r="Q64" s="363">
        <f t="shared" si="128"/>
        <v>0.12688833104281369</v>
      </c>
      <c r="R64" s="364">
        <f t="shared" si="129"/>
        <v>149.35142555150009</v>
      </c>
      <c r="S64" s="365">
        <f t="shared" si="130"/>
        <v>140.58112585456578</v>
      </c>
      <c r="T64" s="365">
        <f t="shared" si="131"/>
        <v>149.47831388254286</v>
      </c>
      <c r="U64" s="365">
        <f t="shared" si="132"/>
        <v>-3.0249448205803682</v>
      </c>
      <c r="V64" s="365">
        <f t="shared" si="133"/>
        <v>-3.0673671699983021</v>
      </c>
      <c r="W64" s="358">
        <f t="shared" si="134"/>
        <v>2.0663877505556338</v>
      </c>
      <c r="X64" s="366">
        <f t="shared" si="135"/>
        <v>143.94904458598725</v>
      </c>
      <c r="Y64" s="367">
        <f t="shared" ref="Y64:AA64" si="145">H64*$E64/1000</f>
        <v>6.2905732484076431</v>
      </c>
      <c r="Z64" s="367">
        <f t="shared" si="145"/>
        <v>4.2481333912652266</v>
      </c>
      <c r="AA64" s="367">
        <f t="shared" si="145"/>
        <v>4.6697151276131263</v>
      </c>
      <c r="AB64" s="367">
        <f t="shared" ref="AB64:AF64" si="146">L64*$E64/1000</f>
        <v>5.9047834253675484</v>
      </c>
      <c r="AC64" s="367">
        <f t="shared" si="146"/>
        <v>3.5063708120118688</v>
      </c>
      <c r="AD64" s="367">
        <f t="shared" si="146"/>
        <v>0.29452489940866955</v>
      </c>
      <c r="AE64" s="367">
        <f t="shared" si="146"/>
        <v>0.65108531679517256</v>
      </c>
      <c r="AF64" s="367">
        <f t="shared" si="146"/>
        <v>1.4725326417229234</v>
      </c>
      <c r="AG64" s="368">
        <f t="shared" si="138"/>
        <v>6.2836036997628941</v>
      </c>
      <c r="AH64" s="369"/>
      <c r="AI64" s="344">
        <v>289.93255140606584</v>
      </c>
      <c r="AJ64" s="193"/>
      <c r="AK64" s="193"/>
      <c r="AL64" s="193"/>
      <c r="AM64" s="193"/>
    </row>
    <row r="65" spans="1:39" ht="12.75" customHeight="1">
      <c r="A65" s="329">
        <v>62</v>
      </c>
      <c r="B65" s="345">
        <v>5</v>
      </c>
      <c r="C65" s="371">
        <v>12</v>
      </c>
      <c r="D65" s="358">
        <f>測定日数!D16</f>
        <v>27</v>
      </c>
      <c r="E65" s="359">
        <f>mm!D16</f>
        <v>89.012738853503194</v>
      </c>
      <c r="F65" s="360">
        <f>pH!D16</f>
        <v>5.0362662377465153</v>
      </c>
      <c r="G65" s="360">
        <f>EC!D16</f>
        <v>1.4770840787119857</v>
      </c>
      <c r="H65" s="361">
        <f>'SO4'!D16</f>
        <v>22.153457349692658</v>
      </c>
      <c r="I65" s="361">
        <f>'NO3'!D16</f>
        <v>31.831094240383067</v>
      </c>
      <c r="J65" s="361">
        <f>Cl!D16</f>
        <v>16.140549187421623</v>
      </c>
      <c r="K65" s="361">
        <f>H!D16</f>
        <v>9.1988547681156536</v>
      </c>
      <c r="L65" s="361">
        <f>'NH4'!D16</f>
        <v>42.609545871031983</v>
      </c>
      <c r="M65" s="361">
        <f>Na!D16</f>
        <v>15.816163362619356</v>
      </c>
      <c r="N65" s="361">
        <f>K!D16</f>
        <v>1.7349212376869547</v>
      </c>
      <c r="O65" s="361">
        <f>Mg!D16</f>
        <v>1.217134964372679</v>
      </c>
      <c r="P65" s="362">
        <f>Ca!D16</f>
        <v>7.9300254589211567</v>
      </c>
      <c r="Q65" s="363">
        <f t="shared" si="128"/>
        <v>0.60212675189419962</v>
      </c>
      <c r="R65" s="364">
        <f t="shared" si="129"/>
        <v>92.27855812719001</v>
      </c>
      <c r="S65" s="365">
        <f t="shared" si="130"/>
        <v>87.653806086041612</v>
      </c>
      <c r="T65" s="365">
        <f t="shared" si="131"/>
        <v>92.880684879084214</v>
      </c>
      <c r="U65" s="365">
        <f t="shared" si="132"/>
        <v>-2.5702724806459853</v>
      </c>
      <c r="V65" s="365">
        <f t="shared" si="133"/>
        <v>-2.8952244887389895</v>
      </c>
      <c r="W65" s="358">
        <f t="shared" si="134"/>
        <v>2.0811860000393052</v>
      </c>
      <c r="X65" s="366">
        <f t="shared" si="135"/>
        <v>89.012738853503194</v>
      </c>
      <c r="Y65" s="367">
        <f t="shared" ref="Y65:AA65" si="147">H65*$E65/1000</f>
        <v>1.9719399137704137</v>
      </c>
      <c r="Z65" s="367">
        <f t="shared" si="147"/>
        <v>2.8333728790404673</v>
      </c>
      <c r="AA65" s="367">
        <f t="shared" si="147"/>
        <v>1.436714489772084</v>
      </c>
      <c r="AB65" s="367">
        <f t="shared" ref="AB65:AF65" si="148">L65*$E65/1000</f>
        <v>3.7927923792845353</v>
      </c>
      <c r="AC65" s="367">
        <f t="shared" si="148"/>
        <v>1.4078400190611817</v>
      </c>
      <c r="AD65" s="367">
        <f t="shared" si="148"/>
        <v>0.15443009106162545</v>
      </c>
      <c r="AE65" s="367">
        <f t="shared" si="148"/>
        <v>0.10834051673317319</v>
      </c>
      <c r="AF65" s="367">
        <f t="shared" si="148"/>
        <v>0.70587328527658078</v>
      </c>
      <c r="AG65" s="368">
        <f t="shared" si="138"/>
        <v>0.81881525722558135</v>
      </c>
      <c r="AH65" s="369"/>
      <c r="AI65" s="344">
        <v>179.93236421323161</v>
      </c>
      <c r="AJ65" s="193"/>
      <c r="AK65" s="193"/>
      <c r="AL65" s="193"/>
      <c r="AM65" s="193"/>
    </row>
    <row r="66" spans="1:39" ht="12.75" customHeight="1">
      <c r="A66" s="329">
        <v>63</v>
      </c>
      <c r="B66" s="345">
        <v>5</v>
      </c>
      <c r="C66" s="371">
        <v>14</v>
      </c>
      <c r="D66" s="358">
        <f>測定日数!D18</f>
        <v>28</v>
      </c>
      <c r="E66" s="359">
        <f>mm!D18</f>
        <v>118.15</v>
      </c>
      <c r="F66" s="360">
        <f>pH!D18</f>
        <v>4.6048887296102192</v>
      </c>
      <c r="G66" s="360">
        <f>EC!D18</f>
        <v>2.2125426153195091</v>
      </c>
      <c r="H66" s="361">
        <f>'SO4'!D18</f>
        <v>24.640719777119482</v>
      </c>
      <c r="I66" s="361">
        <f>'NO3'!D18</f>
        <v>27.590269340504832</v>
      </c>
      <c r="J66" s="361">
        <f>Cl!D18</f>
        <v>17.330631269632185</v>
      </c>
      <c r="K66" s="361">
        <f>H!D18</f>
        <v>24.837693891957478</v>
      </c>
      <c r="L66" s="361">
        <f>'NH4'!D18</f>
        <v>42.211689471951857</v>
      </c>
      <c r="M66" s="361">
        <f>Na!D18</f>
        <v>10.811054481223206</v>
      </c>
      <c r="N66" s="361">
        <f>K!D18</f>
        <v>1.1642835573575141</v>
      </c>
      <c r="O66" s="361">
        <f>Mg!D18</f>
        <v>2.1428026334959038</v>
      </c>
      <c r="P66" s="362">
        <f>Ca!D18</f>
        <v>8.0780787134997905</v>
      </c>
      <c r="Q66" s="363">
        <f t="shared" si="128"/>
        <v>0.22300285069804535</v>
      </c>
      <c r="R66" s="364">
        <f t="shared" si="129"/>
        <v>94.202340164375997</v>
      </c>
      <c r="S66" s="365">
        <f t="shared" si="130"/>
        <v>99.466484096481452</v>
      </c>
      <c r="T66" s="365">
        <f t="shared" si="131"/>
        <v>94.425343015074048</v>
      </c>
      <c r="U66" s="365">
        <f t="shared" si="132"/>
        <v>2.7181163267739188</v>
      </c>
      <c r="V66" s="365">
        <f t="shared" si="133"/>
        <v>2.5999760570139903</v>
      </c>
      <c r="W66" s="358">
        <f t="shared" si="134"/>
        <v>-2.9735133851301621</v>
      </c>
      <c r="X66" s="366">
        <f t="shared" si="135"/>
        <v>118.15</v>
      </c>
      <c r="Y66" s="367">
        <f t="shared" ref="Y66:AA66" si="149">H66*$E66/1000</f>
        <v>2.9113010416666669</v>
      </c>
      <c r="Z66" s="367">
        <f t="shared" si="149"/>
        <v>3.2597903225806464</v>
      </c>
      <c r="AA66" s="367">
        <f t="shared" si="149"/>
        <v>2.047614084507043</v>
      </c>
      <c r="AB66" s="367">
        <f t="shared" ref="AB66:AF66" si="150">L66*$E66/1000</f>
        <v>4.9873111111111124</v>
      </c>
      <c r="AC66" s="367">
        <f t="shared" si="150"/>
        <v>1.2773260869565217</v>
      </c>
      <c r="AD66" s="367">
        <f t="shared" si="150"/>
        <v>0.1375601023017903</v>
      </c>
      <c r="AE66" s="367">
        <f t="shared" si="150"/>
        <v>0.25317213114754106</v>
      </c>
      <c r="AF66" s="367">
        <f t="shared" si="150"/>
        <v>0.9544250000000003</v>
      </c>
      <c r="AG66" s="368">
        <f t="shared" si="138"/>
        <v>2.9345735333347762</v>
      </c>
      <c r="AH66" s="369"/>
      <c r="AI66" s="344">
        <v>193.66882426085743</v>
      </c>
      <c r="AJ66" s="193"/>
      <c r="AK66" s="193"/>
      <c r="AL66" s="193"/>
      <c r="AM66" s="193"/>
    </row>
    <row r="67" spans="1:39" ht="12.75" customHeight="1">
      <c r="A67" s="329">
        <v>64</v>
      </c>
      <c r="B67" s="345">
        <v>5</v>
      </c>
      <c r="C67" s="371">
        <v>15</v>
      </c>
      <c r="D67" s="358">
        <f>測定日数!D19</f>
        <v>31</v>
      </c>
      <c r="E67" s="359">
        <f>mm!D19</f>
        <v>113.69426751592357</v>
      </c>
      <c r="F67" s="360">
        <f>pH!D19</f>
        <v>4.75</v>
      </c>
      <c r="G67" s="360">
        <f>EC!D19</f>
        <v>2.82</v>
      </c>
      <c r="H67" s="361">
        <f>'SO4'!D19</f>
        <v>43.827869944699849</v>
      </c>
      <c r="I67" s="361">
        <f>'NO3'!D19</f>
        <v>27.578465572882145</v>
      </c>
      <c r="J67" s="361">
        <f>Cl!D19</f>
        <v>53.87414323188446</v>
      </c>
      <c r="K67" s="361">
        <f>H!D19</f>
        <v>17.782794100389236</v>
      </c>
      <c r="L67" s="361">
        <f>'NH4'!D19</f>
        <v>51.002136546024438</v>
      </c>
      <c r="M67" s="361">
        <f>Na!D19</f>
        <v>20.008899610565919</v>
      </c>
      <c r="N67" s="361">
        <f>K!D19</f>
        <v>0.51153119189325369</v>
      </c>
      <c r="O67" s="361">
        <f>Mg!D19</f>
        <v>6.5830076116025511</v>
      </c>
      <c r="P67" s="362">
        <f>Ca!D19</f>
        <v>25.199600798403193</v>
      </c>
      <c r="Q67" s="363">
        <f t="shared" si="128"/>
        <v>0.31147391750718811</v>
      </c>
      <c r="R67" s="364">
        <f t="shared" si="129"/>
        <v>169.1083486941663</v>
      </c>
      <c r="S67" s="365">
        <f t="shared" si="130"/>
        <v>152.87057826888434</v>
      </c>
      <c r="T67" s="365">
        <f t="shared" si="131"/>
        <v>169.41982261167348</v>
      </c>
      <c r="U67" s="365">
        <f t="shared" si="132"/>
        <v>-5.0431158891169767</v>
      </c>
      <c r="V67" s="365">
        <f t="shared" si="133"/>
        <v>-5.1348858971826328</v>
      </c>
      <c r="W67" s="358">
        <f t="shared" si="134"/>
        <v>-0.68213751004097067</v>
      </c>
      <c r="X67" s="366">
        <f t="shared" si="135"/>
        <v>113.69426751592357</v>
      </c>
      <c r="Y67" s="367">
        <f t="shared" ref="Y67:AA67" si="151">H67*$E67/1000</f>
        <v>4.9829775701458114</v>
      </c>
      <c r="Z67" s="367">
        <f t="shared" si="151"/>
        <v>3.1355134425219506</v>
      </c>
      <c r="AA67" s="367">
        <f t="shared" si="151"/>
        <v>6.1251812527970548</v>
      </c>
      <c r="AB67" s="367">
        <f t="shared" ref="AB67:AF67" si="152">L67*$E67/1000</f>
        <v>5.7986505563473649</v>
      </c>
      <c r="AC67" s="367">
        <f t="shared" si="152"/>
        <v>2.2748971850229402</v>
      </c>
      <c r="AD67" s="367">
        <f t="shared" si="152"/>
        <v>5.8158164173850821E-2</v>
      </c>
      <c r="AE67" s="367">
        <f t="shared" si="152"/>
        <v>0.74845022845290154</v>
      </c>
      <c r="AF67" s="367">
        <f t="shared" si="152"/>
        <v>2.8650501544681339</v>
      </c>
      <c r="AG67" s="368">
        <f t="shared" si="138"/>
        <v>2.021801749630241</v>
      </c>
      <c r="AH67" s="369"/>
      <c r="AI67" s="344">
        <v>321.97892696305064</v>
      </c>
      <c r="AJ67" s="193"/>
      <c r="AK67" s="193"/>
      <c r="AL67" s="193"/>
      <c r="AM67" s="193"/>
    </row>
    <row r="68" spans="1:39" ht="12.75" customHeight="1">
      <c r="A68" s="329">
        <v>65</v>
      </c>
      <c r="B68" s="345">
        <v>5</v>
      </c>
      <c r="C68" s="371">
        <v>16</v>
      </c>
      <c r="D68" s="358">
        <f>測定日数!D20</f>
        <v>27</v>
      </c>
      <c r="E68" s="359">
        <f>mm!D20</f>
        <v>159.55414012738854</v>
      </c>
      <c r="F68" s="360">
        <f>pH!D20</f>
        <v>4.51</v>
      </c>
      <c r="G68" s="360">
        <f>EC!D20</f>
        <v>2.16</v>
      </c>
      <c r="H68" s="361">
        <f>'SO4'!D20</f>
        <v>31.959990672263309</v>
      </c>
      <c r="I68" s="361">
        <f>'NO3'!D20</f>
        <v>12.902206115968255</v>
      </c>
      <c r="J68" s="361">
        <f>Cl!D20</f>
        <v>47.950808112148472</v>
      </c>
      <c r="K68" s="361">
        <f>H!D20</f>
        <v>30.902954325135934</v>
      </c>
      <c r="L68" s="361">
        <f>'NH4'!D20</f>
        <v>18.294244630639202</v>
      </c>
      <c r="M68" s="361">
        <f>Na!D20</f>
        <v>40.887751378112959</v>
      </c>
      <c r="N68" s="361">
        <f>K!D20</f>
        <v>2.3018903635196413</v>
      </c>
      <c r="O68" s="361">
        <f>Mg!D20</f>
        <v>1.2343139271754782</v>
      </c>
      <c r="P68" s="362">
        <f>Ca!D20</f>
        <v>13.972055888223554</v>
      </c>
      <c r="Q68" s="363">
        <f t="shared" si="128"/>
        <v>0.17923453157249505</v>
      </c>
      <c r="R68" s="364">
        <f t="shared" si="129"/>
        <v>124.77299557264334</v>
      </c>
      <c r="S68" s="365">
        <f t="shared" si="130"/>
        <v>122.79958032820579</v>
      </c>
      <c r="T68" s="365">
        <f t="shared" si="131"/>
        <v>124.95223010421583</v>
      </c>
      <c r="U68" s="365">
        <f t="shared" si="132"/>
        <v>-0.79710575262903272</v>
      </c>
      <c r="V68" s="365">
        <f t="shared" si="133"/>
        <v>-0.86887347957330363</v>
      </c>
      <c r="W68" s="358">
        <f t="shared" si="134"/>
        <v>8.9883371969730597</v>
      </c>
      <c r="X68" s="366">
        <f t="shared" si="135"/>
        <v>159.55414012738854</v>
      </c>
      <c r="Y68" s="367">
        <f t="shared" ref="Y68:AA68" si="153">H68*$E68/1000</f>
        <v>5.0993488301923309</v>
      </c>
      <c r="Z68" s="367">
        <f t="shared" si="153"/>
        <v>2.0586004025796485</v>
      </c>
      <c r="AA68" s="367">
        <f t="shared" si="153"/>
        <v>7.6507499567472559</v>
      </c>
      <c r="AB68" s="367">
        <f t="shared" ref="AB68:AF68" si="154">L68*$E68/1000</f>
        <v>2.9189224713217325</v>
      </c>
      <c r="AC68" s="367">
        <f t="shared" si="154"/>
        <v>6.5238100128772585</v>
      </c>
      <c r="AD68" s="367">
        <f t="shared" si="154"/>
        <v>0.36727613761889821</v>
      </c>
      <c r="AE68" s="367">
        <f t="shared" si="154"/>
        <v>0.1969398972977435</v>
      </c>
      <c r="AF68" s="367">
        <f t="shared" si="154"/>
        <v>2.2292993630573252</v>
      </c>
      <c r="AG68" s="368">
        <f t="shared" si="138"/>
        <v>4.9306943047430272</v>
      </c>
      <c r="AH68" s="369"/>
      <c r="AI68" s="344">
        <v>247.57257590084913</v>
      </c>
      <c r="AJ68" s="193"/>
      <c r="AK68" s="193"/>
      <c r="AL68" s="193"/>
      <c r="AM68" s="193"/>
    </row>
    <row r="69" spans="1:39" ht="12.75" customHeight="1">
      <c r="A69" s="329">
        <v>66</v>
      </c>
      <c r="B69" s="345">
        <v>5</v>
      </c>
      <c r="C69" s="371">
        <v>17</v>
      </c>
      <c r="D69" s="358">
        <f>測定日数!D21</f>
        <v>28</v>
      </c>
      <c r="E69" s="359">
        <f>mm!D21</f>
        <v>81.5</v>
      </c>
      <c r="F69" s="360">
        <f>pH!D21</f>
        <v>4.8600000000000003</v>
      </c>
      <c r="G69" s="360">
        <f>EC!D21</f>
        <v>1.81</v>
      </c>
      <c r="H69" s="361">
        <f>'SO4'!D21</f>
        <v>27.482823235477827</v>
      </c>
      <c r="I69" s="361">
        <f>'NO3'!D21</f>
        <v>20.964360587002098</v>
      </c>
      <c r="J69" s="361">
        <f>Cl!D21</f>
        <v>36.389280677009864</v>
      </c>
      <c r="K69" s="361">
        <f>H!D21</f>
        <v>13.803842646028839</v>
      </c>
      <c r="L69" s="361">
        <f>'NH4'!D21</f>
        <v>42.955326460481096</v>
      </c>
      <c r="M69" s="361">
        <f>Na!D21</f>
        <v>27.098738581992173</v>
      </c>
      <c r="N69" s="361">
        <f>K!D21</f>
        <v>2.0076726342711</v>
      </c>
      <c r="O69" s="361">
        <f>Mg!D21</f>
        <v>4.1958041958041958</v>
      </c>
      <c r="P69" s="362">
        <f>Ca!D21</f>
        <v>7.85928143712575</v>
      </c>
      <c r="Q69" s="363">
        <f t="shared" si="128"/>
        <v>0.40125613459273951</v>
      </c>
      <c r="R69" s="364">
        <f t="shared" si="129"/>
        <v>112.31928773496762</v>
      </c>
      <c r="S69" s="365">
        <f t="shared" si="130"/>
        <v>109.9757515886331</v>
      </c>
      <c r="T69" s="365">
        <f t="shared" si="131"/>
        <v>112.72054386956036</v>
      </c>
      <c r="U69" s="365">
        <f t="shared" si="132"/>
        <v>-1.0542458137911783</v>
      </c>
      <c r="V69" s="365">
        <f t="shared" si="133"/>
        <v>-1.23252713983405</v>
      </c>
      <c r="W69" s="358">
        <f t="shared" si="134"/>
        <v>3.8501875315100968</v>
      </c>
      <c r="X69" s="366">
        <f t="shared" si="135"/>
        <v>81.5</v>
      </c>
      <c r="Y69" s="367">
        <f t="shared" ref="Y69:AA69" si="155">H69*$E69/1000</f>
        <v>2.2398500936914427</v>
      </c>
      <c r="Z69" s="367">
        <f t="shared" si="155"/>
        <v>1.708595387840671</v>
      </c>
      <c r="AA69" s="367">
        <f t="shared" si="155"/>
        <v>2.9657263751763039</v>
      </c>
      <c r="AB69" s="367">
        <f t="shared" ref="AB69:AF69" si="156">L69*$E69/1000</f>
        <v>3.5008591065292092</v>
      </c>
      <c r="AC69" s="367">
        <f t="shared" si="156"/>
        <v>2.208547194432362</v>
      </c>
      <c r="AD69" s="367">
        <f t="shared" si="156"/>
        <v>0.16362531969309463</v>
      </c>
      <c r="AE69" s="367">
        <f t="shared" si="156"/>
        <v>0.34195804195804197</v>
      </c>
      <c r="AF69" s="367">
        <f t="shared" si="156"/>
        <v>0.64053143712574867</v>
      </c>
      <c r="AG69" s="368">
        <f t="shared" si="138"/>
        <v>1.1250131756513504</v>
      </c>
      <c r="AH69" s="369"/>
      <c r="AI69" s="344">
        <v>222.29503932360072</v>
      </c>
      <c r="AJ69" s="193"/>
      <c r="AK69" s="193"/>
      <c r="AL69" s="193"/>
      <c r="AM69" s="193"/>
    </row>
    <row r="70" spans="1:39" ht="12.75" customHeight="1">
      <c r="A70" s="329">
        <v>67</v>
      </c>
      <c r="B70" s="345">
        <v>5</v>
      </c>
      <c r="C70" s="371">
        <v>18</v>
      </c>
      <c r="D70" s="358">
        <f>測定日数!D22</f>
        <v>34</v>
      </c>
      <c r="E70" s="359">
        <f>mm!D22</f>
        <v>42.675796178343944</v>
      </c>
      <c r="F70" s="360">
        <f>pH!D22</f>
        <v>4.9299079253908369</v>
      </c>
      <c r="G70" s="360">
        <f>EC!D22</f>
        <v>2.0493723974269042</v>
      </c>
      <c r="H70" s="361">
        <f>'SO4'!D22</f>
        <v>31.610224723014088</v>
      </c>
      <c r="I70" s="361">
        <f>'NO3'!D22</f>
        <v>31.46773358313429</v>
      </c>
      <c r="J70" s="361">
        <f>Cl!D22</f>
        <v>39.377977833267707</v>
      </c>
      <c r="K70" s="361">
        <f>H!D22</f>
        <v>11.751466709331924</v>
      </c>
      <c r="L70" s="361">
        <f>'NH4'!D22</f>
        <v>69.971156733240008</v>
      </c>
      <c r="M70" s="361">
        <f>Na!D22</f>
        <v>26.628105674768943</v>
      </c>
      <c r="N70" s="361">
        <f>K!D22</f>
        <v>3.2785707553855263</v>
      </c>
      <c r="O70" s="361">
        <f>Mg!D22</f>
        <v>6.7734386127643935</v>
      </c>
      <c r="P70" s="362">
        <f>Ca!D22</f>
        <v>16.840756131944659</v>
      </c>
      <c r="Q70" s="363">
        <f t="shared" si="128"/>
        <v>0.47133491330690558</v>
      </c>
      <c r="R70" s="364">
        <f t="shared" si="129"/>
        <v>134.06616086243017</v>
      </c>
      <c r="S70" s="365">
        <f t="shared" si="130"/>
        <v>158.8576893621445</v>
      </c>
      <c r="T70" s="365">
        <f t="shared" si="131"/>
        <v>134.53749577573709</v>
      </c>
      <c r="U70" s="365">
        <f t="shared" si="132"/>
        <v>8.463472155206043</v>
      </c>
      <c r="V70" s="365">
        <f t="shared" si="133"/>
        <v>8.2892272328798082</v>
      </c>
      <c r="W70" s="358">
        <f t="shared" si="134"/>
        <v>7.6223800482518858</v>
      </c>
      <c r="X70" s="366">
        <f t="shared" si="135"/>
        <v>42.675796178343944</v>
      </c>
      <c r="Y70" s="367">
        <f t="shared" ref="Y70:AA70" si="157">H70*$E70/1000</f>
        <v>1.3489915074309979</v>
      </c>
      <c r="Z70" s="367">
        <f t="shared" si="157"/>
        <v>1.3429105845882678</v>
      </c>
      <c r="AA70" s="367">
        <f t="shared" si="157"/>
        <v>1.6804865559278785</v>
      </c>
      <c r="AB70" s="367">
        <f t="shared" ref="AB70:AF70" si="158">L70*$E70/1000</f>
        <v>2.9860748231107093</v>
      </c>
      <c r="AC70" s="367">
        <f t="shared" si="158"/>
        <v>1.1363756103918432</v>
      </c>
      <c r="AD70" s="367">
        <f t="shared" si="158"/>
        <v>0.13991561731311186</v>
      </c>
      <c r="AE70" s="367">
        <f t="shared" si="158"/>
        <v>0.28906188566485802</v>
      </c>
      <c r="AF70" s="367">
        <f t="shared" si="158"/>
        <v>0.71869267617606625</v>
      </c>
      <c r="AG70" s="368">
        <f t="shared" si="138"/>
        <v>0.50150319808404342</v>
      </c>
      <c r="AH70" s="369"/>
      <c r="AI70" s="344">
        <v>292.92385022457466</v>
      </c>
      <c r="AJ70" s="193"/>
      <c r="AK70" s="193"/>
      <c r="AL70" s="193"/>
      <c r="AM70" s="193"/>
    </row>
    <row r="71" spans="1:39" ht="12.75" customHeight="1">
      <c r="A71" s="329">
        <v>68</v>
      </c>
      <c r="B71" s="345">
        <v>5</v>
      </c>
      <c r="C71" s="371">
        <v>19</v>
      </c>
      <c r="D71" s="358">
        <f>測定日数!D23</f>
        <v>28</v>
      </c>
      <c r="E71" s="359">
        <f>mm!D23</f>
        <v>149.60629921259843</v>
      </c>
      <c r="F71" s="360">
        <f>pH!D23</f>
        <v>4.57</v>
      </c>
      <c r="G71" s="360">
        <f>EC!D23</f>
        <v>2.41</v>
      </c>
      <c r="H71" s="361">
        <f>'SO4'!D23</f>
        <v>23.9</v>
      </c>
      <c r="I71" s="361">
        <f>'NO3'!D23</f>
        <v>17.5</v>
      </c>
      <c r="J71" s="361">
        <f>Cl!D23</f>
        <v>21.5</v>
      </c>
      <c r="K71" s="361">
        <f>H!D23</f>
        <v>26.915348039269148</v>
      </c>
      <c r="L71" s="361">
        <f>'NH4'!D23</f>
        <v>39.200000000000003</v>
      </c>
      <c r="M71" s="361">
        <f>Na!D23</f>
        <v>14.1</v>
      </c>
      <c r="N71" s="361">
        <f>K!D23</f>
        <v>1</v>
      </c>
      <c r="O71" s="361">
        <f>Mg!D23</f>
        <v>2.7</v>
      </c>
      <c r="P71" s="362">
        <f>Ca!D23</f>
        <v>6.9</v>
      </c>
      <c r="Q71" s="363">
        <f t="shared" si="128"/>
        <v>0.20578877652225777</v>
      </c>
      <c r="R71" s="364">
        <f t="shared" si="129"/>
        <v>86.8</v>
      </c>
      <c r="S71" s="365">
        <f t="shared" si="130"/>
        <v>100.41534803926916</v>
      </c>
      <c r="T71" s="365">
        <f t="shared" si="131"/>
        <v>87.005788776522252</v>
      </c>
      <c r="U71" s="365">
        <f t="shared" si="132"/>
        <v>7.2725597456963262</v>
      </c>
      <c r="V71" s="365">
        <f t="shared" si="133"/>
        <v>7.1547742642958241</v>
      </c>
      <c r="W71" s="358">
        <f t="shared" si="134"/>
        <v>-7.1059528662086962</v>
      </c>
      <c r="X71" s="366">
        <f t="shared" si="135"/>
        <v>149.60629921259843</v>
      </c>
      <c r="Y71" s="367">
        <f t="shared" ref="Y71:AA71" si="159">H71*$E71/1000</f>
        <v>3.5755905511811026</v>
      </c>
      <c r="Z71" s="367">
        <f t="shared" si="159"/>
        <v>2.6181102362204722</v>
      </c>
      <c r="AA71" s="367">
        <f t="shared" si="159"/>
        <v>3.2165354330708662</v>
      </c>
      <c r="AB71" s="367">
        <f t="shared" ref="AB71:AF71" si="160">L71*$E71/1000</f>
        <v>5.8645669291338587</v>
      </c>
      <c r="AC71" s="367">
        <f t="shared" si="160"/>
        <v>2.1094488188976381</v>
      </c>
      <c r="AD71" s="367">
        <f t="shared" si="160"/>
        <v>0.14960629921259844</v>
      </c>
      <c r="AE71" s="367">
        <f t="shared" si="160"/>
        <v>0.40393700787401576</v>
      </c>
      <c r="AF71" s="367">
        <f t="shared" si="160"/>
        <v>1.0322834645669292</v>
      </c>
      <c r="AG71" s="368">
        <f t="shared" si="138"/>
        <v>4.0267056121741245</v>
      </c>
      <c r="AH71" s="369"/>
      <c r="AI71" s="344">
        <v>187.21534803926914</v>
      </c>
      <c r="AJ71" s="193"/>
      <c r="AK71" s="193"/>
      <c r="AL71" s="193"/>
      <c r="AM71" s="193"/>
    </row>
    <row r="72" spans="1:39" ht="12.75" customHeight="1">
      <c r="A72" s="329">
        <v>69</v>
      </c>
      <c r="B72" s="345">
        <v>5</v>
      </c>
      <c r="C72" s="371">
        <v>20</v>
      </c>
      <c r="D72" s="358">
        <f>測定日数!D24</f>
        <v>28</v>
      </c>
      <c r="E72" s="359">
        <f>mm!D24</f>
        <v>187.32484076433121</v>
      </c>
      <c r="F72" s="360">
        <f>pH!D24</f>
        <v>4.5599999999999996</v>
      </c>
      <c r="G72" s="360">
        <f>EC!D24</f>
        <v>2.5299999999999998</v>
      </c>
      <c r="H72" s="361">
        <f>'SO4'!D24</f>
        <v>27.5</v>
      </c>
      <c r="I72" s="361">
        <f>'NO3'!D24</f>
        <v>24.2</v>
      </c>
      <c r="J72" s="361">
        <f>Cl!D24</f>
        <v>28.4</v>
      </c>
      <c r="K72" s="361">
        <f>H!D24</f>
        <v>27.542287033381701</v>
      </c>
      <c r="L72" s="361">
        <f>'NH4'!D24</f>
        <v>49.3</v>
      </c>
      <c r="M72" s="361">
        <f>Na!D24</f>
        <v>12.4</v>
      </c>
      <c r="N72" s="361">
        <f>K!D24</f>
        <v>1</v>
      </c>
      <c r="O72" s="361">
        <f>Mg!D24</f>
        <v>0.6</v>
      </c>
      <c r="P72" s="362">
        <f>Ca!D24</f>
        <v>4.7</v>
      </c>
      <c r="Q72" s="363">
        <f t="shared" si="128"/>
        <v>0.20110445207250729</v>
      </c>
      <c r="R72" s="364">
        <f t="shared" si="129"/>
        <v>107.6</v>
      </c>
      <c r="S72" s="365">
        <f t="shared" si="130"/>
        <v>100.84228703338169</v>
      </c>
      <c r="T72" s="365">
        <f t="shared" si="131"/>
        <v>107.80110445207251</v>
      </c>
      <c r="U72" s="365">
        <f t="shared" si="132"/>
        <v>-3.2420067265602697</v>
      </c>
      <c r="V72" s="365">
        <f t="shared" si="133"/>
        <v>-3.3352685503944919</v>
      </c>
      <c r="W72" s="358">
        <f t="shared" si="134"/>
        <v>-5.0378132716077948</v>
      </c>
      <c r="X72" s="366">
        <f t="shared" si="135"/>
        <v>187.32484076433121</v>
      </c>
      <c r="Y72" s="367">
        <f t="shared" ref="Y72:AA72" si="161">H72*$E72/1000</f>
        <v>5.1514331210191084</v>
      </c>
      <c r="Z72" s="367">
        <f t="shared" si="161"/>
        <v>4.5332611464968151</v>
      </c>
      <c r="AA72" s="367">
        <f t="shared" si="161"/>
        <v>5.3200254777070057</v>
      </c>
      <c r="AB72" s="367">
        <f t="shared" ref="AB72:AF72" si="162">L72*$E72/1000</f>
        <v>9.2351146496815293</v>
      </c>
      <c r="AC72" s="367">
        <f t="shared" si="162"/>
        <v>2.3228280254777069</v>
      </c>
      <c r="AD72" s="367">
        <f t="shared" si="162"/>
        <v>0.1873248407643312</v>
      </c>
      <c r="AE72" s="367">
        <f t="shared" si="162"/>
        <v>0.11239490445859873</v>
      </c>
      <c r="AF72" s="367">
        <f t="shared" si="162"/>
        <v>0.88042675159235673</v>
      </c>
      <c r="AG72" s="368">
        <f t="shared" si="138"/>
        <v>5.1593545328137314</v>
      </c>
      <c r="AH72" s="369"/>
      <c r="AI72" s="344">
        <v>208.44228703338169</v>
      </c>
      <c r="AJ72" s="193"/>
      <c r="AK72" s="193"/>
      <c r="AL72" s="193"/>
      <c r="AM72" s="193"/>
    </row>
    <row r="73" spans="1:39" ht="12.75" customHeight="1">
      <c r="A73" s="329">
        <v>70</v>
      </c>
      <c r="B73" s="345">
        <v>5</v>
      </c>
      <c r="C73" s="371">
        <v>21</v>
      </c>
      <c r="D73" s="358">
        <f>測定日数!D25</f>
        <v>27</v>
      </c>
      <c r="E73" s="359">
        <f>mm!D25</f>
        <v>113.44792719919111</v>
      </c>
      <c r="F73" s="360">
        <f>pH!D25</f>
        <v>4.6313997424479334</v>
      </c>
      <c r="G73" s="360">
        <f>EC!D25</f>
        <v>1.8518106060606063</v>
      </c>
      <c r="H73" s="361">
        <f>'SO4'!D25</f>
        <v>17.513643630639113</v>
      </c>
      <c r="I73" s="361">
        <f>'NO3'!D25</f>
        <v>15.01010130333864</v>
      </c>
      <c r="J73" s="361">
        <f>Cl!D25</f>
        <v>24.940629639311076</v>
      </c>
      <c r="K73" s="361">
        <f>H!D25</f>
        <v>23.366854674098711</v>
      </c>
      <c r="L73" s="361">
        <f>'NH4'!D25</f>
        <v>17.154526905184898</v>
      </c>
      <c r="M73" s="361">
        <f>Na!D25</f>
        <v>14.38</v>
      </c>
      <c r="N73" s="361">
        <f>K!D25</f>
        <v>0.79613921378055552</v>
      </c>
      <c r="O73" s="361">
        <f>Mg!D25</f>
        <v>2.048572416567382</v>
      </c>
      <c r="P73" s="362">
        <f>Ca!D25</f>
        <v>5.5824180515973394</v>
      </c>
      <c r="Q73" s="363">
        <f t="shared" si="128"/>
        <v>0.23703988491063743</v>
      </c>
      <c r="R73" s="364">
        <f t="shared" si="129"/>
        <v>74.978018203927945</v>
      </c>
      <c r="S73" s="365">
        <f t="shared" si="130"/>
        <v>70.959501729393622</v>
      </c>
      <c r="T73" s="365">
        <f t="shared" si="131"/>
        <v>75.215058088838575</v>
      </c>
      <c r="U73" s="365">
        <f t="shared" si="132"/>
        <v>-2.7535869297836304</v>
      </c>
      <c r="V73" s="365">
        <f t="shared" si="133"/>
        <v>-2.911283854548103</v>
      </c>
      <c r="W73" s="358">
        <f t="shared" si="134"/>
        <v>-4.6406392393339759</v>
      </c>
      <c r="X73" s="366">
        <f t="shared" si="135"/>
        <v>113.44792719919111</v>
      </c>
      <c r="Y73" s="367">
        <f t="shared" ref="Y73:AA73" si="163">H73*$E73/1000</f>
        <v>1.9868865676013232</v>
      </c>
      <c r="Z73" s="367">
        <f t="shared" si="163"/>
        <v>1.7028648799136457</v>
      </c>
      <c r="AA73" s="367">
        <f t="shared" si="163"/>
        <v>2.8294627356225508</v>
      </c>
      <c r="AB73" s="367">
        <f t="shared" ref="AB73:AF73" si="164">L73*$E73/1000</f>
        <v>1.9461455194759816</v>
      </c>
      <c r="AC73" s="367">
        <f t="shared" si="164"/>
        <v>1.6313811931243682</v>
      </c>
      <c r="AD73" s="367">
        <f t="shared" si="164"/>
        <v>9.0320343565397712E-2</v>
      </c>
      <c r="AE73" s="367">
        <f t="shared" si="164"/>
        <v>0.23240629437700736</v>
      </c>
      <c r="AF73" s="367">
        <f t="shared" si="164"/>
        <v>0.63331375671306522</v>
      </c>
      <c r="AG73" s="368">
        <f t="shared" si="138"/>
        <v>2.6509212279412289</v>
      </c>
      <c r="AH73" s="369"/>
      <c r="AI73" s="344"/>
      <c r="AJ73" s="193"/>
      <c r="AK73" s="193"/>
      <c r="AL73" s="193"/>
      <c r="AM73" s="193"/>
    </row>
    <row r="74" spans="1:39" ht="12.75" customHeight="1">
      <c r="A74" s="329">
        <v>71</v>
      </c>
      <c r="B74" s="345">
        <v>5</v>
      </c>
      <c r="C74" s="371">
        <v>22</v>
      </c>
      <c r="D74" s="358">
        <f>測定日数!D26</f>
        <v>28</v>
      </c>
      <c r="E74" s="359">
        <f>mm!D26</f>
        <v>84.218401782871695</v>
      </c>
      <c r="F74" s="360">
        <f>pH!D26</f>
        <v>4.471953400592164</v>
      </c>
      <c r="G74" s="360">
        <f>EC!D26</f>
        <v>2.0051082499904203</v>
      </c>
      <c r="H74" s="361">
        <f>'SO4'!D26</f>
        <v>29.798064491740067</v>
      </c>
      <c r="I74" s="361">
        <f>'NO3'!D26</f>
        <v>22.662272710089592</v>
      </c>
      <c r="J74" s="361">
        <f>Cl!D26</f>
        <v>9.9206970853967409</v>
      </c>
      <c r="K74" s="361">
        <f>H!D26</f>
        <v>33.732350122582545</v>
      </c>
      <c r="L74" s="361">
        <f>'NH4'!D26</f>
        <v>33.162363437039275</v>
      </c>
      <c r="M74" s="361">
        <f>Na!D26</f>
        <v>7.8208369561108375</v>
      </c>
      <c r="N74" s="361">
        <f>K!D26</f>
        <v>3.7377386307791176</v>
      </c>
      <c r="O74" s="361">
        <f>Mg!D26</f>
        <v>2.4858163535326807</v>
      </c>
      <c r="P74" s="362">
        <f>Ca!D26</f>
        <v>6.8168374097455855</v>
      </c>
      <c r="Q74" s="363">
        <f t="shared" si="128"/>
        <v>0.16420073082793829</v>
      </c>
      <c r="R74" s="364">
        <f t="shared" si="129"/>
        <v>92.179098778966463</v>
      </c>
      <c r="S74" s="365">
        <f t="shared" si="130"/>
        <v>97.058596673068323</v>
      </c>
      <c r="T74" s="365">
        <f t="shared" si="131"/>
        <v>92.343299509794406</v>
      </c>
      <c r="U74" s="365">
        <f t="shared" si="132"/>
        <v>2.578502069815495</v>
      </c>
      <c r="V74" s="365">
        <f t="shared" si="133"/>
        <v>2.4895723106813126</v>
      </c>
      <c r="W74" s="358">
        <f t="shared" si="134"/>
        <v>7.1204768019211304</v>
      </c>
      <c r="X74" s="366">
        <f t="shared" si="135"/>
        <v>84.218401782871695</v>
      </c>
      <c r="Y74" s="367">
        <f t="shared" ref="Y74:AA74" si="165">H74*$E74/1000</f>
        <v>2.5095453677172874</v>
      </c>
      <c r="Z74" s="367">
        <f t="shared" si="165"/>
        <v>1.9085803884113339</v>
      </c>
      <c r="AA74" s="367">
        <f t="shared" si="165"/>
        <v>0.83550525310410695</v>
      </c>
      <c r="AB74" s="367">
        <f t="shared" ref="AB74:AF74" si="166">L74*$E74/1000</f>
        <v>2.7928812480101874</v>
      </c>
      <c r="AC74" s="367">
        <f t="shared" si="166"/>
        <v>0.65865838904807383</v>
      </c>
      <c r="AD74" s="367">
        <f t="shared" si="166"/>
        <v>0.31478637376631646</v>
      </c>
      <c r="AE74" s="367">
        <f t="shared" si="166"/>
        <v>0.20935148042024831</v>
      </c>
      <c r="AF74" s="367">
        <f t="shared" si="166"/>
        <v>0.57410315186246408</v>
      </c>
      <c r="AG74" s="368">
        <f t="shared" si="138"/>
        <v>2.8408846157041578</v>
      </c>
      <c r="AH74" s="369"/>
      <c r="AI74" s="344">
        <v>189.23769545203479</v>
      </c>
      <c r="AJ74" s="193"/>
      <c r="AK74" s="193"/>
      <c r="AL74" s="193"/>
      <c r="AM74" s="193"/>
    </row>
    <row r="75" spans="1:39" ht="12.75" customHeight="1">
      <c r="A75" s="329">
        <v>72</v>
      </c>
      <c r="B75" s="345">
        <v>5</v>
      </c>
      <c r="C75" s="371">
        <v>23</v>
      </c>
      <c r="D75" s="358">
        <f>測定日数!D27</f>
        <v>28</v>
      </c>
      <c r="E75" s="359">
        <f>mm!D27</f>
        <v>78.081415080883843</v>
      </c>
      <c r="F75" s="360">
        <f>pH!D27</f>
        <v>4.6803316937051571</v>
      </c>
      <c r="G75" s="360">
        <f>EC!D27</f>
        <v>1.37</v>
      </c>
      <c r="H75" s="361">
        <f>'SO4'!D27</f>
        <v>14.878353037097433</v>
      </c>
      <c r="I75" s="361">
        <f>'NO3'!D27</f>
        <v>15.925723603750514</v>
      </c>
      <c r="J75" s="361">
        <f>Cl!D27</f>
        <v>4.888626172034245</v>
      </c>
      <c r="K75" s="361">
        <f>H!D27</f>
        <v>20.877010339136042</v>
      </c>
      <c r="L75" s="361">
        <f>'NH4'!D27</f>
        <v>15.143497757847536</v>
      </c>
      <c r="M75" s="361">
        <f>Na!D27</f>
        <v>3.2198124745209951</v>
      </c>
      <c r="N75" s="361">
        <f>K!D27</f>
        <v>0.57668161434977594</v>
      </c>
      <c r="O75" s="361">
        <f>Mg!D27</f>
        <v>0.53338768854463936</v>
      </c>
      <c r="P75" s="362">
        <f>Ca!D27</f>
        <v>5.1686913982878124</v>
      </c>
      <c r="Q75" s="363">
        <f t="shared" si="128"/>
        <v>0.26530985292893067</v>
      </c>
      <c r="R75" s="364">
        <f t="shared" si="129"/>
        <v>50.571055849979622</v>
      </c>
      <c r="S75" s="365">
        <f t="shared" si="130"/>
        <v>51.221160359519253</v>
      </c>
      <c r="T75" s="365">
        <f t="shared" si="131"/>
        <v>50.836365702908552</v>
      </c>
      <c r="U75" s="365">
        <f t="shared" si="132"/>
        <v>0.6386583706966833</v>
      </c>
      <c r="V75" s="365">
        <f t="shared" si="133"/>
        <v>0.37703702162574987</v>
      </c>
      <c r="W75" s="358">
        <f t="shared" si="134"/>
        <v>-1.9167080114511172</v>
      </c>
      <c r="X75" s="366">
        <f t="shared" si="135"/>
        <v>78.081415080883843</v>
      </c>
      <c r="Y75" s="367">
        <f t="shared" ref="Y75:AA75" si="167">H75*$E75/1000</f>
        <v>1.1617228592095334</v>
      </c>
      <c r="Z75" s="367">
        <f t="shared" si="167"/>
        <v>1.2435030351678731</v>
      </c>
      <c r="AA75" s="367">
        <f t="shared" si="167"/>
        <v>0.38171084931387816</v>
      </c>
      <c r="AB75" s="367">
        <f t="shared" ref="AB75:AF75" si="168">L75*$E75/1000</f>
        <v>1.1824257342069273</v>
      </c>
      <c r="AC75" s="367">
        <f t="shared" si="168"/>
        <v>0.25140751430568153</v>
      </c>
      <c r="AD75" s="367">
        <f t="shared" si="168"/>
        <v>4.5028116499559033E-2</v>
      </c>
      <c r="AE75" s="367">
        <f t="shared" si="168"/>
        <v>4.1647665508287177E-2</v>
      </c>
      <c r="AF75" s="367">
        <f t="shared" si="168"/>
        <v>0.4035787384947046</v>
      </c>
      <c r="AG75" s="368">
        <f t="shared" si="138"/>
        <v>1.6301065099379848</v>
      </c>
      <c r="AH75" s="369"/>
      <c r="AI75" s="344">
        <v>101.79221620949887</v>
      </c>
      <c r="AJ75" s="193"/>
      <c r="AK75" s="193"/>
      <c r="AL75" s="193"/>
      <c r="AM75" s="193"/>
    </row>
    <row r="76" spans="1:39" ht="12.75" customHeight="1">
      <c r="A76" s="329">
        <v>73</v>
      </c>
      <c r="B76" s="345">
        <v>5</v>
      </c>
      <c r="C76" s="371">
        <v>24</v>
      </c>
      <c r="D76" s="358">
        <f>測定日数!D28</f>
        <v>28</v>
      </c>
      <c r="E76" s="359">
        <f>mm!D28</f>
        <v>79.895781432131457</v>
      </c>
      <c r="F76" s="360">
        <f>pH!D28</f>
        <v>4.2011616060646544</v>
      </c>
      <c r="G76" s="360">
        <f>EC!D28</f>
        <v>3.2324302788844621</v>
      </c>
      <c r="H76" s="361">
        <f>'SO4'!D28</f>
        <v>34.913944223107563</v>
      </c>
      <c r="I76" s="361">
        <f>'NO3'!D28</f>
        <v>17.466932270916335</v>
      </c>
      <c r="J76" s="361">
        <f>Cl!D28</f>
        <v>4.9605577689243026</v>
      </c>
      <c r="K76" s="361">
        <f>H!D28</f>
        <v>62.927197980918478</v>
      </c>
      <c r="L76" s="361">
        <f>'NH4'!D28</f>
        <v>15.987649402390437</v>
      </c>
      <c r="M76" s="361">
        <f>Na!D28</f>
        <v>3.9776892430278883</v>
      </c>
      <c r="N76" s="361">
        <f>K!D28</f>
        <v>0.89601593625498011</v>
      </c>
      <c r="O76" s="361">
        <f>Mg!D28</f>
        <v>2.6294820717131472E-2</v>
      </c>
      <c r="P76" s="362">
        <f>Ca!D28</f>
        <v>2.6290836653386456</v>
      </c>
      <c r="Q76" s="363">
        <f t="shared" si="128"/>
        <v>8.8020390552770403E-2</v>
      </c>
      <c r="R76" s="364">
        <f t="shared" si="129"/>
        <v>92.255378486055761</v>
      </c>
      <c r="S76" s="365">
        <f t="shared" si="130"/>
        <v>89.099309534703309</v>
      </c>
      <c r="T76" s="365">
        <f t="shared" si="131"/>
        <v>92.343398876608532</v>
      </c>
      <c r="U76" s="365">
        <f t="shared" si="132"/>
        <v>-1.7402742580281065</v>
      </c>
      <c r="V76" s="365">
        <f t="shared" si="133"/>
        <v>-1.787941422562547</v>
      </c>
      <c r="W76" s="358">
        <f t="shared" si="134"/>
        <v>-2.1288459573141649</v>
      </c>
      <c r="X76" s="366">
        <f t="shared" si="135"/>
        <v>79.895781432131457</v>
      </c>
      <c r="Y76" s="367">
        <f t="shared" ref="Y76:AA76" si="169">H76*$E76/1000</f>
        <v>2.7894768565830304</v>
      </c>
      <c r="Z76" s="367">
        <f t="shared" si="169"/>
        <v>1.3955342030069751</v>
      </c>
      <c r="AA76" s="367">
        <f t="shared" si="169"/>
        <v>0.39632763928743775</v>
      </c>
      <c r="AB76" s="367">
        <f t="shared" ref="AB76:AF76" si="170">L76*$E76/1000</f>
        <v>1.2773457422669334</v>
      </c>
      <c r="AC76" s="367">
        <f t="shared" si="170"/>
        <v>0.31780059036589658</v>
      </c>
      <c r="AD76" s="367">
        <f t="shared" si="170"/>
        <v>7.1587893402734526E-2</v>
      </c>
      <c r="AE76" s="367">
        <f t="shared" si="170"/>
        <v>2.1008452488130184E-3</v>
      </c>
      <c r="AF76" s="367">
        <f t="shared" si="170"/>
        <v>0.21005269389268347</v>
      </c>
      <c r="AG76" s="368">
        <f t="shared" si="138"/>
        <v>5.0276176560199266</v>
      </c>
      <c r="AH76" s="369"/>
      <c r="AI76" s="344">
        <v>181.35468802075906</v>
      </c>
      <c r="AJ76" s="193"/>
      <c r="AK76" s="193"/>
      <c r="AL76" s="193"/>
      <c r="AM76" s="193"/>
    </row>
    <row r="77" spans="1:39" ht="12.75" customHeight="1">
      <c r="A77" s="329">
        <v>74</v>
      </c>
      <c r="B77" s="345">
        <v>5</v>
      </c>
      <c r="C77" s="371">
        <v>25</v>
      </c>
      <c r="D77" s="358">
        <f>測定日数!D29</f>
        <v>28</v>
      </c>
      <c r="E77" s="359">
        <f>mm!D29</f>
        <v>95</v>
      </c>
      <c r="F77" s="360">
        <f>pH!D29</f>
        <v>4.5300783738682338</v>
      </c>
      <c r="G77" s="360">
        <f>EC!D29</f>
        <v>2.3573114314448542</v>
      </c>
      <c r="H77" s="361">
        <f>'SO4'!D29</f>
        <v>28.252205833053971</v>
      </c>
      <c r="I77" s="361">
        <f>'NO3'!D29</f>
        <v>45.253654039557496</v>
      </c>
      <c r="J77" s="361">
        <f>Cl!D29</f>
        <v>19.878712705330205</v>
      </c>
      <c r="K77" s="361">
        <f>H!D29</f>
        <v>29.506766921220287</v>
      </c>
      <c r="L77" s="361">
        <f>'NH4'!D29</f>
        <v>48.851052631578945</v>
      </c>
      <c r="M77" s="361">
        <f>Na!D29</f>
        <v>16.882024807241031</v>
      </c>
      <c r="N77" s="361">
        <f>K!D29</f>
        <v>2.3906034193764665</v>
      </c>
      <c r="O77" s="361">
        <f>Mg!D29</f>
        <v>4.7184277572913178</v>
      </c>
      <c r="P77" s="362">
        <f>Ca!D29</f>
        <v>11.957428762990277</v>
      </c>
      <c r="Q77" s="363">
        <f t="shared" si="128"/>
        <v>0.18771546735228961</v>
      </c>
      <c r="R77" s="364">
        <f t="shared" si="129"/>
        <v>121.63677841099565</v>
      </c>
      <c r="S77" s="365">
        <f t="shared" si="130"/>
        <v>130.98216081997992</v>
      </c>
      <c r="T77" s="365">
        <f t="shared" si="131"/>
        <v>121.82449387834794</v>
      </c>
      <c r="U77" s="365">
        <f t="shared" si="132"/>
        <v>3.6993989593312202</v>
      </c>
      <c r="V77" s="365">
        <f t="shared" si="133"/>
        <v>3.6223994785895797</v>
      </c>
      <c r="W77" s="358">
        <f t="shared" si="134"/>
        <v>5.1565205736090629</v>
      </c>
      <c r="X77" s="366">
        <f t="shared" si="135"/>
        <v>95</v>
      </c>
      <c r="Y77" s="367">
        <f t="shared" ref="Y77:AA77" si="171">H77*$E77/1000</f>
        <v>2.6839595541401273</v>
      </c>
      <c r="Z77" s="367">
        <f t="shared" si="171"/>
        <v>4.2990971337579618</v>
      </c>
      <c r="AA77" s="367">
        <f t="shared" si="171"/>
        <v>1.8884777070063694</v>
      </c>
      <c r="AB77" s="367">
        <f t="shared" ref="AB77:AF77" si="172">L77*$E77/1000</f>
        <v>4.6408499999999995</v>
      </c>
      <c r="AC77" s="367">
        <f t="shared" si="172"/>
        <v>1.6037923566878978</v>
      </c>
      <c r="AD77" s="367">
        <f t="shared" si="172"/>
        <v>0.22710732484076432</v>
      </c>
      <c r="AE77" s="367">
        <f t="shared" si="172"/>
        <v>0.4482506369426752</v>
      </c>
      <c r="AF77" s="367">
        <f t="shared" si="172"/>
        <v>1.1359557324840763</v>
      </c>
      <c r="AG77" s="368">
        <f t="shared" si="138"/>
        <v>2.803142857515927</v>
      </c>
      <c r="AH77" s="369"/>
      <c r="AI77" s="344">
        <v>252.61893923097557</v>
      </c>
      <c r="AJ77" s="193"/>
      <c r="AK77" s="193"/>
      <c r="AL77" s="193"/>
      <c r="AM77" s="193"/>
    </row>
    <row r="78" spans="1:39" ht="12.75" customHeight="1">
      <c r="A78" s="329">
        <v>75</v>
      </c>
      <c r="B78" s="345">
        <v>5</v>
      </c>
      <c r="C78" s="371">
        <v>26</v>
      </c>
      <c r="D78" s="358">
        <f>測定日数!D30</f>
        <v>28</v>
      </c>
      <c r="E78" s="359">
        <f>mm!D30</f>
        <v>167.66390833863781</v>
      </c>
      <c r="F78" s="360">
        <f>pH!D30</f>
        <v>4.5019626812478988</v>
      </c>
      <c r="G78" s="360">
        <f>EC!D30</f>
        <v>2.5359130599848143</v>
      </c>
      <c r="H78" s="361">
        <f>'SO4'!D30</f>
        <v>29.80398466473514</v>
      </c>
      <c r="I78" s="361">
        <f>'NO3'!D30</f>
        <v>17.914420200920397</v>
      </c>
      <c r="J78" s="361">
        <f>Cl!D30</f>
        <v>41.561151610757868</v>
      </c>
      <c r="K78" s="361">
        <f>H!D30</f>
        <v>31.480188104836731</v>
      </c>
      <c r="L78" s="361">
        <f>'NH4'!D30</f>
        <v>18.046141452302908</v>
      </c>
      <c r="M78" s="361">
        <f>Na!D30</f>
        <v>38.13590670137193</v>
      </c>
      <c r="N78" s="361">
        <f>K!D30</f>
        <v>3.2315947078048812</v>
      </c>
      <c r="O78" s="361">
        <f>Mg!D30</f>
        <v>5.1373829826559563</v>
      </c>
      <c r="P78" s="362">
        <f>Ca!D30</f>
        <v>9.1211369970764622</v>
      </c>
      <c r="Q78" s="363">
        <f t="shared" si="128"/>
        <v>0.17594801289706821</v>
      </c>
      <c r="R78" s="364">
        <f t="shared" si="129"/>
        <v>119.08354114114854</v>
      </c>
      <c r="S78" s="365">
        <f t="shared" si="130"/>
        <v>119.41087092578128</v>
      </c>
      <c r="T78" s="365">
        <f t="shared" si="131"/>
        <v>119.25948915404561</v>
      </c>
      <c r="U78" s="365">
        <f t="shared" si="132"/>
        <v>0.13724840837817112</v>
      </c>
      <c r="V78" s="365">
        <f t="shared" si="133"/>
        <v>6.3427135101752755E-2</v>
      </c>
      <c r="W78" s="358">
        <f t="shared" si="134"/>
        <v>-3.3172264661227774E-2</v>
      </c>
      <c r="X78" s="366">
        <f t="shared" si="135"/>
        <v>167.66390833863781</v>
      </c>
      <c r="Y78" s="367">
        <f t="shared" ref="Y78:AA78" si="173">H78*$E78/1000</f>
        <v>4.9970525529543188</v>
      </c>
      <c r="Z78" s="367">
        <f t="shared" si="173"/>
        <v>3.0036017065069589</v>
      </c>
      <c r="AA78" s="367">
        <f t="shared" si="173"/>
        <v>6.9683051141143357</v>
      </c>
      <c r="AB78" s="367">
        <f t="shared" ref="AB78:AF78" si="174">L78*$E78/1000</f>
        <v>3.0256866063250074</v>
      </c>
      <c r="AC78" s="367">
        <f t="shared" si="174"/>
        <v>6.3940151655896669</v>
      </c>
      <c r="AD78" s="367">
        <f t="shared" si="174"/>
        <v>0.54182179887702464</v>
      </c>
      <c r="AE78" s="367">
        <f t="shared" si="174"/>
        <v>0.86135370950450596</v>
      </c>
      <c r="AF78" s="367">
        <f t="shared" si="174"/>
        <v>1.5292854774219862</v>
      </c>
      <c r="AG78" s="368">
        <f t="shared" si="138"/>
        <v>5.2780913728924226</v>
      </c>
      <c r="AH78" s="369"/>
      <c r="AI78" s="344">
        <v>238.49441206692984</v>
      </c>
      <c r="AJ78" s="193"/>
      <c r="AK78" s="193"/>
      <c r="AL78" s="193"/>
      <c r="AM78" s="193"/>
    </row>
    <row r="79" spans="1:39" ht="12.75" customHeight="1">
      <c r="A79" s="329">
        <v>76</v>
      </c>
      <c r="B79" s="345">
        <v>5</v>
      </c>
      <c r="C79" s="371">
        <v>27</v>
      </c>
      <c r="D79" s="358">
        <f>測定日数!D31</f>
        <v>28</v>
      </c>
      <c r="E79" s="359">
        <f>mm!D31</f>
        <v>113.69426751592357</v>
      </c>
      <c r="F79" s="360">
        <f>pH!D31</f>
        <v>4.545540317508042</v>
      </c>
      <c r="G79" s="360">
        <f>EC!D31</f>
        <v>1.9130896358543417</v>
      </c>
      <c r="H79" s="361">
        <f>'SO4'!D31</f>
        <v>23.18232492997199</v>
      </c>
      <c r="I79" s="361">
        <f>'NO3'!D31</f>
        <v>13.906302521008403</v>
      </c>
      <c r="J79" s="361">
        <f>Cl!D31</f>
        <v>13.099299719887954</v>
      </c>
      <c r="K79" s="361">
        <f>H!D31</f>
        <v>28.474734441497272</v>
      </c>
      <c r="L79" s="361">
        <f>'NH4'!D31</f>
        <v>18.942464985994395</v>
      </c>
      <c r="M79" s="361">
        <f>Na!D31</f>
        <v>9.0147338935574233</v>
      </c>
      <c r="N79" s="361">
        <f>K!D31</f>
        <v>0.98521008403361343</v>
      </c>
      <c r="O79" s="361">
        <f>Mg!D31</f>
        <v>1.6013165266106442</v>
      </c>
      <c r="P79" s="362">
        <f>Ca!D31</f>
        <v>3.3228291316526608</v>
      </c>
      <c r="Q79" s="363">
        <f t="shared" si="128"/>
        <v>0.19451898854585764</v>
      </c>
      <c r="R79" s="364">
        <f t="shared" si="129"/>
        <v>73.370252100840332</v>
      </c>
      <c r="S79" s="365">
        <f t="shared" si="130"/>
        <v>67.26543472160931</v>
      </c>
      <c r="T79" s="365">
        <f t="shared" si="131"/>
        <v>73.564771089386198</v>
      </c>
      <c r="U79" s="365">
        <f t="shared" si="132"/>
        <v>-4.3408735841979134</v>
      </c>
      <c r="V79" s="365">
        <f t="shared" si="133"/>
        <v>-4.4730008960088163</v>
      </c>
      <c r="W79" s="358">
        <f t="shared" si="134"/>
        <v>-2.6448716883342356</v>
      </c>
      <c r="X79" s="366">
        <f t="shared" si="135"/>
        <v>113.69426751592357</v>
      </c>
      <c r="Y79" s="367">
        <f t="shared" ref="Y79:AA79" si="175">H79*$E79/1000</f>
        <v>2.6356974522292993</v>
      </c>
      <c r="Z79" s="367">
        <f t="shared" si="175"/>
        <v>1.5810668789808917</v>
      </c>
      <c r="AA79" s="367">
        <f t="shared" si="175"/>
        <v>1.4893152866242036</v>
      </c>
      <c r="AB79" s="367">
        <f t="shared" ref="AB79:AF79" si="176">L79*$E79/1000</f>
        <v>2.1536496815286621</v>
      </c>
      <c r="AC79" s="367">
        <f t="shared" si="176"/>
        <v>1.0249235668789809</v>
      </c>
      <c r="AD79" s="367">
        <f t="shared" si="176"/>
        <v>0.11201273885350319</v>
      </c>
      <c r="AE79" s="367">
        <f t="shared" si="176"/>
        <v>0.1820605095541401</v>
      </c>
      <c r="AF79" s="367">
        <f t="shared" si="176"/>
        <v>0.37778662420382164</v>
      </c>
      <c r="AG79" s="368">
        <f t="shared" si="138"/>
        <v>3.2374140750364737</v>
      </c>
      <c r="AH79" s="369"/>
      <c r="AI79" s="344">
        <v>140.63568682244966</v>
      </c>
      <c r="AJ79" s="193"/>
      <c r="AK79" s="193"/>
      <c r="AL79" s="193"/>
      <c r="AM79" s="193"/>
    </row>
    <row r="80" spans="1:39" ht="12.75" customHeight="1">
      <c r="A80" s="329">
        <v>77</v>
      </c>
      <c r="B80" s="345">
        <v>5</v>
      </c>
      <c r="C80" s="371">
        <v>28</v>
      </c>
      <c r="D80" s="358">
        <f>測定日数!D32</f>
        <v>28</v>
      </c>
      <c r="E80" s="359">
        <f>mm!D32</f>
        <v>167.83439490445861</v>
      </c>
      <c r="F80" s="360">
        <f>pH!D32</f>
        <v>4.5536436145726409</v>
      </c>
      <c r="G80" s="360">
        <f>EC!D32</f>
        <v>2.06</v>
      </c>
      <c r="H80" s="361">
        <f>'SO4'!D32</f>
        <v>27.972677419354842</v>
      </c>
      <c r="I80" s="361">
        <f>'NO3'!D32</f>
        <v>12.346948766603415</v>
      </c>
      <c r="J80" s="361">
        <f>Cl!D32</f>
        <v>18.009970588235294</v>
      </c>
      <c r="K80" s="361">
        <f>H!D32</f>
        <v>27.948363649209465</v>
      </c>
      <c r="L80" s="361">
        <f>'NH4'!D32</f>
        <v>27.595094497153703</v>
      </c>
      <c r="M80" s="361">
        <f>Na!D32</f>
        <v>16.782315370018974</v>
      </c>
      <c r="N80" s="361">
        <f>K!D32</f>
        <v>3.2603578747628084</v>
      </c>
      <c r="O80" s="361">
        <f>Mg!D32</f>
        <v>2.6915379506641366</v>
      </c>
      <c r="P80" s="362">
        <f>Ca!D32</f>
        <v>5.927873814041746</v>
      </c>
      <c r="Q80" s="363">
        <f t="shared" si="128"/>
        <v>0.1981824987034122</v>
      </c>
      <c r="R80" s="364">
        <f t="shared" si="129"/>
        <v>86.302274193548385</v>
      </c>
      <c r="S80" s="365">
        <f t="shared" si="130"/>
        <v>92.824954920556721</v>
      </c>
      <c r="T80" s="365">
        <f t="shared" si="131"/>
        <v>86.500456692251802</v>
      </c>
      <c r="U80" s="365">
        <f t="shared" si="132"/>
        <v>3.6413675125032774</v>
      </c>
      <c r="V80" s="365">
        <f t="shared" si="133"/>
        <v>3.5268276656520352</v>
      </c>
      <c r="W80" s="358">
        <f t="shared" si="134"/>
        <v>2.5964496974368662E-2</v>
      </c>
      <c r="X80" s="366">
        <f t="shared" si="135"/>
        <v>167.83439490445861</v>
      </c>
      <c r="Y80" s="367">
        <f t="shared" ref="Y80:AA80" si="177">H80*$E80/1000</f>
        <v>4.6947773885350328</v>
      </c>
      <c r="Z80" s="367">
        <f t="shared" si="177"/>
        <v>2.0722426751592358</v>
      </c>
      <c r="AA80" s="367">
        <f t="shared" si="177"/>
        <v>3.0226925159235671</v>
      </c>
      <c r="AB80" s="367">
        <f t="shared" ref="AB80:AF80" si="178">L80*$E80/1000</f>
        <v>4.6314059872611466</v>
      </c>
      <c r="AC80" s="367">
        <f t="shared" si="178"/>
        <v>2.81664974522293</v>
      </c>
      <c r="AD80" s="367">
        <f t="shared" si="178"/>
        <v>0.5472001910828026</v>
      </c>
      <c r="AE80" s="367">
        <f t="shared" si="178"/>
        <v>0.45173264331210189</v>
      </c>
      <c r="AF80" s="367">
        <f t="shared" si="178"/>
        <v>0.99490111464968167</v>
      </c>
      <c r="AG80" s="368">
        <f t="shared" si="138"/>
        <v>4.6906967016348373</v>
      </c>
      <c r="AH80" s="369"/>
      <c r="AI80" s="344">
        <v>252.31140748222651</v>
      </c>
      <c r="AJ80" s="193"/>
      <c r="AK80" s="193"/>
      <c r="AL80" s="193"/>
      <c r="AM80" s="193"/>
    </row>
    <row r="81" spans="1:39" ht="12.75" customHeight="1">
      <c r="A81" s="329">
        <v>78</v>
      </c>
      <c r="B81" s="345">
        <v>5</v>
      </c>
      <c r="C81" s="371">
        <v>29</v>
      </c>
      <c r="D81" s="358">
        <f>測定日数!D33</f>
        <v>28</v>
      </c>
      <c r="E81" s="359">
        <f>mm!D33</f>
        <v>113.95830017507562</v>
      </c>
      <c r="F81" s="360">
        <f>pH!D33</f>
        <v>4.5313495968840289</v>
      </c>
      <c r="G81" s="360">
        <f>EC!D33</f>
        <v>2.2981284916201119</v>
      </c>
      <c r="H81" s="361">
        <f>'SO4'!D33</f>
        <v>29.120126271173625</v>
      </c>
      <c r="I81" s="361">
        <f>'NO3'!D33</f>
        <v>13.576337930717608</v>
      </c>
      <c r="J81" s="361">
        <f>Cl!D33</f>
        <v>14.045118232462119</v>
      </c>
      <c r="K81" s="361">
        <f>H!D33</f>
        <v>29.420523970783581</v>
      </c>
      <c r="L81" s="361">
        <f>'NH4'!D33</f>
        <v>46.782336582888426</v>
      </c>
      <c r="M81" s="361">
        <f>Na!D33</f>
        <v>7.4471316728402135</v>
      </c>
      <c r="N81" s="361">
        <f>K!D33</f>
        <v>3.9910986012087615</v>
      </c>
      <c r="O81" s="361">
        <f>Mg!D33</f>
        <v>2.1043750143688071</v>
      </c>
      <c r="P81" s="362">
        <f>Ca!D33</f>
        <v>4.2934312938369077</v>
      </c>
      <c r="Q81" s="363">
        <f t="shared" si="128"/>
        <v>0.18826573408999783</v>
      </c>
      <c r="R81" s="364">
        <f t="shared" si="129"/>
        <v>85.861708705526979</v>
      </c>
      <c r="S81" s="365">
        <f t="shared" si="130"/>
        <v>100.43670344413242</v>
      </c>
      <c r="T81" s="365">
        <f t="shared" si="131"/>
        <v>86.04997443961696</v>
      </c>
      <c r="U81" s="365">
        <f t="shared" si="132"/>
        <v>7.8234669691639072</v>
      </c>
      <c r="V81" s="365">
        <f t="shared" si="133"/>
        <v>7.7146148817577975</v>
      </c>
      <c r="W81" s="358">
        <f t="shared" si="134"/>
        <v>-2.5630108927421125</v>
      </c>
      <c r="X81" s="366">
        <f t="shared" si="135"/>
        <v>113.95830017507562</v>
      </c>
      <c r="Y81" s="367">
        <f t="shared" ref="Y81:AA81" si="179">H81*$E81/1000</f>
        <v>3.3184800907465095</v>
      </c>
      <c r="Z81" s="367">
        <f t="shared" si="179"/>
        <v>1.5471363931869824</v>
      </c>
      <c r="AA81" s="367">
        <f t="shared" si="179"/>
        <v>1.6005577995293456</v>
      </c>
      <c r="AB81" s="367">
        <f t="shared" ref="AB81:AF81" si="180">L81*$E81/1000</f>
        <v>5.3312355552042208</v>
      </c>
      <c r="AC81" s="367">
        <f t="shared" si="180"/>
        <v>0.84866246661683808</v>
      </c>
      <c r="AD81" s="367">
        <f t="shared" si="180"/>
        <v>0.45481881242487249</v>
      </c>
      <c r="AE81" s="367">
        <f t="shared" si="180"/>
        <v>0.2398109995683696</v>
      </c>
      <c r="AF81" s="367">
        <f t="shared" si="180"/>
        <v>0.48927213216412963</v>
      </c>
      <c r="AG81" s="368">
        <f t="shared" si="138"/>
        <v>3.352712901970563</v>
      </c>
      <c r="AH81" s="369"/>
      <c r="AI81" s="344">
        <v>186.29841214965938</v>
      </c>
      <c r="AJ81" s="193"/>
      <c r="AK81" s="193"/>
      <c r="AL81" s="193"/>
      <c r="AM81" s="193"/>
    </row>
    <row r="82" spans="1:39" ht="12.75" customHeight="1">
      <c r="A82" s="329">
        <v>79</v>
      </c>
      <c r="B82" s="345">
        <v>5</v>
      </c>
      <c r="C82" s="371">
        <v>30</v>
      </c>
      <c r="D82" s="358">
        <f>測定日数!D34</f>
        <v>28</v>
      </c>
      <c r="E82" s="359">
        <f>mm!D34</f>
        <v>128.69426751592357</v>
      </c>
      <c r="F82" s="360">
        <f>pH!D34</f>
        <v>4.7891811659761352</v>
      </c>
      <c r="G82" s="360">
        <f>EC!D34</f>
        <v>1.5779359069537244</v>
      </c>
      <c r="H82" s="361">
        <f>'SO4'!D34</f>
        <v>18.329347795341349</v>
      </c>
      <c r="I82" s="361">
        <f>'NO3'!D34</f>
        <v>13.340969678042423</v>
      </c>
      <c r="J82" s="361">
        <f>Cl!D34</f>
        <v>5.2740719333461072</v>
      </c>
      <c r="K82" s="361">
        <f>H!D34</f>
        <v>16.248707993780783</v>
      </c>
      <c r="L82" s="361">
        <f>'NH4'!D34</f>
        <v>20.436863611397808</v>
      </c>
      <c r="M82" s="361">
        <f>Na!D34</f>
        <v>3.4043722570059676</v>
      </c>
      <c r="N82" s="361">
        <f>K!D34</f>
        <v>0.49124352623461182</v>
      </c>
      <c r="O82" s="361">
        <f>Mg!D34</f>
        <v>1.1094443956029643</v>
      </c>
      <c r="P82" s="362">
        <f>Ca!D34</f>
        <v>5.6702914388989907</v>
      </c>
      <c r="Q82" s="363">
        <f t="shared" si="128"/>
        <v>0.34088104388311746</v>
      </c>
      <c r="R82" s="364">
        <f t="shared" si="129"/>
        <v>55.273737202071231</v>
      </c>
      <c r="S82" s="365">
        <f t="shared" si="130"/>
        <v>54.140659057423086</v>
      </c>
      <c r="T82" s="365">
        <f t="shared" si="131"/>
        <v>55.614618245954347</v>
      </c>
      <c r="U82" s="365">
        <f t="shared" si="132"/>
        <v>-1.0355841492383353</v>
      </c>
      <c r="V82" s="365">
        <f t="shared" si="133"/>
        <v>-1.3429506304804384</v>
      </c>
      <c r="W82" s="358">
        <f t="shared" si="134"/>
        <v>-11.689632361457571</v>
      </c>
      <c r="X82" s="366">
        <f t="shared" si="135"/>
        <v>128.69426751592357</v>
      </c>
      <c r="Y82" s="367">
        <f t="shared" ref="Y82:AA82" si="181">H82*$E82/1000</f>
        <v>2.358881988566063</v>
      </c>
      <c r="Z82" s="367">
        <f t="shared" si="181"/>
        <v>1.7169063206678163</v>
      </c>
      <c r="AA82" s="367">
        <f t="shared" si="181"/>
        <v>0.67874282428826815</v>
      </c>
      <c r="AB82" s="367">
        <f t="shared" ref="AB82:AF82" si="182">L82*$E82/1000</f>
        <v>2.630107192791673</v>
      </c>
      <c r="AC82" s="367">
        <f t="shared" si="182"/>
        <v>0.43812319396691451</v>
      </c>
      <c r="AD82" s="367">
        <f t="shared" si="182"/>
        <v>6.3220225780702757E-2</v>
      </c>
      <c r="AE82" s="367">
        <f t="shared" si="182"/>
        <v>0.14277913384177005</v>
      </c>
      <c r="AF82" s="367">
        <f t="shared" si="182"/>
        <v>0.72973400333091787</v>
      </c>
      <c r="AG82" s="368">
        <f t="shared" si="138"/>
        <v>2.0911155733397502</v>
      </c>
      <c r="AH82" s="369"/>
      <c r="AI82" s="344">
        <v>109.41439625949431</v>
      </c>
      <c r="AJ82" s="193"/>
      <c r="AK82" s="193"/>
      <c r="AL82" s="193"/>
      <c r="AM82" s="193"/>
    </row>
    <row r="83" spans="1:39" ht="12.75" customHeight="1">
      <c r="A83" s="329">
        <v>80</v>
      </c>
      <c r="B83" s="345">
        <v>5</v>
      </c>
      <c r="C83" s="371">
        <v>31</v>
      </c>
      <c r="D83" s="358">
        <f>測定日数!D35</f>
        <v>27</v>
      </c>
      <c r="E83" s="359">
        <f>mm!D35</f>
        <v>130.5</v>
      </c>
      <c r="F83" s="360">
        <f>pH!D35</f>
        <v>4.3343456649065617</v>
      </c>
      <c r="G83" s="360">
        <f>EC!D35</f>
        <v>2.2359180663214824</v>
      </c>
      <c r="H83" s="361">
        <f>'SO4'!D35</f>
        <v>23.847680569069137</v>
      </c>
      <c r="I83" s="361">
        <f>'NO3'!D35</f>
        <v>14.22387269067387</v>
      </c>
      <c r="J83" s="361">
        <f>Cl!D35</f>
        <v>7.2927747707066102</v>
      </c>
      <c r="K83" s="361">
        <f>H!D35</f>
        <v>46.307819849429883</v>
      </c>
      <c r="L83" s="361">
        <f>'NH4'!D35</f>
        <v>10.754293155001601</v>
      </c>
      <c r="M83" s="361">
        <f>Na!D35</f>
        <v>5.7281807782449823</v>
      </c>
      <c r="N83" s="361">
        <f>K!D35</f>
        <v>0.86223073249459681</v>
      </c>
      <c r="O83" s="361">
        <f>Mg!D35</f>
        <v>1.5389162533337775</v>
      </c>
      <c r="P83" s="362">
        <f>Ca!D35</f>
        <v>3.2150782205185577</v>
      </c>
      <c r="Q83" s="363">
        <f t="shared" si="128"/>
        <v>0.11960996135602224</v>
      </c>
      <c r="R83" s="364">
        <f t="shared" si="129"/>
        <v>69.212008599518754</v>
      </c>
      <c r="S83" s="365">
        <f t="shared" si="130"/>
        <v>73.160513462875741</v>
      </c>
      <c r="T83" s="365">
        <f t="shared" si="131"/>
        <v>69.331618560874773</v>
      </c>
      <c r="U83" s="365">
        <f t="shared" si="132"/>
        <v>2.7733616052868419</v>
      </c>
      <c r="V83" s="365">
        <f t="shared" si="133"/>
        <v>2.6870921556305789</v>
      </c>
      <c r="W83" s="358">
        <f t="shared" si="134"/>
        <v>2.0010459293153318</v>
      </c>
      <c r="X83" s="366">
        <f t="shared" si="135"/>
        <v>130.5</v>
      </c>
      <c r="Y83" s="367">
        <f t="shared" ref="Y83:AA83" si="183">H83*$E83/1000</f>
        <v>3.1121223142635221</v>
      </c>
      <c r="Z83" s="367">
        <f t="shared" si="183"/>
        <v>1.85621538613294</v>
      </c>
      <c r="AA83" s="367">
        <f t="shared" si="183"/>
        <v>0.95170710757721255</v>
      </c>
      <c r="AB83" s="367">
        <f t="shared" ref="AB83:AF83" si="184">L83*$E83/1000</f>
        <v>1.4034352567277091</v>
      </c>
      <c r="AC83" s="367">
        <f t="shared" si="184"/>
        <v>0.74752759156097026</v>
      </c>
      <c r="AD83" s="367">
        <f t="shared" si="184"/>
        <v>0.11252111059054488</v>
      </c>
      <c r="AE83" s="367">
        <f t="shared" si="184"/>
        <v>0.20082857106005794</v>
      </c>
      <c r="AF83" s="367">
        <f t="shared" si="184"/>
        <v>0.41956770777767177</v>
      </c>
      <c r="AG83" s="368">
        <f t="shared" si="138"/>
        <v>6.0431704903506001</v>
      </c>
      <c r="AH83" s="369"/>
      <c r="AI83" s="344">
        <v>142.37252206239449</v>
      </c>
      <c r="AJ83" s="193"/>
      <c r="AK83" s="193"/>
      <c r="AL83" s="193"/>
      <c r="AM83" s="193"/>
    </row>
    <row r="84" spans="1:39" ht="12.75" customHeight="1">
      <c r="A84" s="329">
        <v>81</v>
      </c>
      <c r="B84" s="345">
        <v>5</v>
      </c>
      <c r="C84" s="371">
        <v>32</v>
      </c>
      <c r="D84" s="358">
        <f>測定日数!D36</f>
        <v>28</v>
      </c>
      <c r="E84" s="359">
        <f>mm!D36</f>
        <v>99.394904458598731</v>
      </c>
      <c r="F84" s="360">
        <f>pH!D36</f>
        <v>4.5747001940024639</v>
      </c>
      <c r="G84" s="360">
        <f>EC!D36</f>
        <v>1.6169554629926306</v>
      </c>
      <c r="H84" s="361">
        <f>'SO4'!D36</f>
        <v>17.236254405639219</v>
      </c>
      <c r="I84" s="361">
        <f>'NO3'!D36</f>
        <v>16.042643383530923</v>
      </c>
      <c r="J84" s="361">
        <f>Cl!D36</f>
        <v>6.1372444729253441</v>
      </c>
      <c r="K84" s="361">
        <f>H!D36</f>
        <v>26.625624691269316</v>
      </c>
      <c r="L84" s="361">
        <f>'NH4'!D36</f>
        <v>17.858933034283883</v>
      </c>
      <c r="M84" s="361">
        <f>Na!D36</f>
        <v>3.9782697853252165</v>
      </c>
      <c r="N84" s="361">
        <f>K!D36</f>
        <v>0.25975008010253126</v>
      </c>
      <c r="O84" s="361">
        <f>Mg!D36</f>
        <v>1.3776065363665493</v>
      </c>
      <c r="P84" s="362">
        <f>Ca!D36</f>
        <v>5.667654597885293</v>
      </c>
      <c r="Q84" s="363">
        <f t="shared" si="128"/>
        <v>0.20802804091534327</v>
      </c>
      <c r="R84" s="364">
        <f t="shared" si="129"/>
        <v>56.652396667734706</v>
      </c>
      <c r="S84" s="365">
        <f t="shared" si="130"/>
        <v>62.813099859484645</v>
      </c>
      <c r="T84" s="365">
        <f t="shared" si="131"/>
        <v>56.860424708650058</v>
      </c>
      <c r="U84" s="365">
        <f t="shared" si="132"/>
        <v>5.1568891193167783</v>
      </c>
      <c r="V84" s="365">
        <f t="shared" si="133"/>
        <v>4.9740952915993564</v>
      </c>
      <c r="W84" s="358">
        <f t="shared" si="134"/>
        <v>-0.40271895747806769</v>
      </c>
      <c r="X84" s="366">
        <f t="shared" si="135"/>
        <v>99.394904458598731</v>
      </c>
      <c r="Y84" s="367">
        <f t="shared" ref="Y84:AA84" si="185">H84*$E84/1000</f>
        <v>1.7131958598726116</v>
      </c>
      <c r="Z84" s="367">
        <f t="shared" si="185"/>
        <v>1.5945570063694272</v>
      </c>
      <c r="AA84" s="367">
        <f t="shared" si="185"/>
        <v>0.61001082802547768</v>
      </c>
      <c r="AB84" s="367">
        <f t="shared" ref="AB84:AF84" si="186">L84*$E84/1000</f>
        <v>1.7750869426751592</v>
      </c>
      <c r="AC84" s="367">
        <f t="shared" si="186"/>
        <v>0.39541974522293</v>
      </c>
      <c r="AD84" s="367">
        <f t="shared" si="186"/>
        <v>2.5817834394904461E-2</v>
      </c>
      <c r="AE84" s="367">
        <f t="shared" si="186"/>
        <v>0.13692707006369428</v>
      </c>
      <c r="AF84" s="367">
        <f t="shared" si="186"/>
        <v>0.56333598726114653</v>
      </c>
      <c r="AG84" s="368">
        <f t="shared" si="138"/>
        <v>2.6464514223392213</v>
      </c>
      <c r="AH84" s="369"/>
      <c r="AI84" s="344">
        <v>119.46549652721936</v>
      </c>
      <c r="AJ84" s="193"/>
      <c r="AK84" s="193"/>
      <c r="AL84" s="193"/>
      <c r="AM84" s="193"/>
    </row>
    <row r="85" spans="1:39" ht="12.75" customHeight="1">
      <c r="A85" s="329">
        <v>82</v>
      </c>
      <c r="B85" s="345">
        <v>5</v>
      </c>
      <c r="C85" s="371">
        <v>33</v>
      </c>
      <c r="D85" s="358">
        <f>測定日数!D37</f>
        <v>28</v>
      </c>
      <c r="E85" s="359">
        <f>mm!D37</f>
        <v>93.789808917197462</v>
      </c>
      <c r="F85" s="360">
        <f>pH!D37</f>
        <v>4.5173269596296102</v>
      </c>
      <c r="G85" s="360">
        <f>EC!D37</f>
        <v>2.1370458404074704</v>
      </c>
      <c r="H85" s="361">
        <f>'SO4'!D37</f>
        <v>25.96324029230458</v>
      </c>
      <c r="I85" s="361">
        <f>'NO3'!D37</f>
        <v>24.560823010597161</v>
      </c>
      <c r="J85" s="361">
        <f>Cl!D37</f>
        <v>7.437666942488768</v>
      </c>
      <c r="K85" s="361">
        <f>H!D37</f>
        <v>30.385965497307424</v>
      </c>
      <c r="L85" s="361">
        <f>'NH4'!D37</f>
        <v>25.783035078401625</v>
      </c>
      <c r="M85" s="361">
        <f>Na!D37</f>
        <v>1.9399443620205434</v>
      </c>
      <c r="N85" s="361">
        <f>K!D37</f>
        <v>0.48239759027878321</v>
      </c>
      <c r="O85" s="361">
        <f>Mg!D37</f>
        <v>1.7223742731027485</v>
      </c>
      <c r="P85" s="362">
        <f>Ca!D37</f>
        <v>6.2426928824863017</v>
      </c>
      <c r="Q85" s="363">
        <f t="shared" si="128"/>
        <v>0.18228403975390425</v>
      </c>
      <c r="R85" s="364">
        <f t="shared" si="129"/>
        <v>83.924970537695089</v>
      </c>
      <c r="S85" s="365">
        <f t="shared" si="130"/>
        <v>74.521476839186462</v>
      </c>
      <c r="T85" s="365">
        <f t="shared" si="131"/>
        <v>84.107254577448984</v>
      </c>
      <c r="U85" s="365">
        <f t="shared" si="132"/>
        <v>-5.9348087976636199</v>
      </c>
      <c r="V85" s="365">
        <f t="shared" si="133"/>
        <v>-6.0429013411735939</v>
      </c>
      <c r="W85" s="358">
        <f t="shared" si="134"/>
        <v>-3.1590099154525975</v>
      </c>
      <c r="X85" s="366">
        <f t="shared" si="135"/>
        <v>93.789808917197462</v>
      </c>
      <c r="Y85" s="367">
        <f t="shared" ref="Y85:AA85" si="187">H85*$E85/1000</f>
        <v>2.4350873458865285</v>
      </c>
      <c r="Z85" s="367">
        <f t="shared" si="187"/>
        <v>2.3035548970130142</v>
      </c>
      <c r="AA85" s="367">
        <f t="shared" si="187"/>
        <v>0.69757736132577786</v>
      </c>
      <c r="AB85" s="367">
        <f t="shared" ref="AB85:AF85" si="188">L85*$E85/1000</f>
        <v>2.4181859333086879</v>
      </c>
      <c r="AC85" s="367">
        <f t="shared" si="188"/>
        <v>0.18194701102390129</v>
      </c>
      <c r="AD85" s="367">
        <f t="shared" si="188"/>
        <v>4.5243977814363588E-2</v>
      </c>
      <c r="AE85" s="367">
        <f t="shared" si="188"/>
        <v>0.16154115395820368</v>
      </c>
      <c r="AF85" s="367">
        <f t="shared" si="188"/>
        <v>0.58550097257713885</v>
      </c>
      <c r="AG85" s="368">
        <f t="shared" si="138"/>
        <v>2.8498938977570183</v>
      </c>
      <c r="AH85" s="369"/>
      <c r="AI85" s="344">
        <v>158.44644737688157</v>
      </c>
      <c r="AJ85" s="193"/>
      <c r="AK85" s="193"/>
      <c r="AL85" s="193"/>
      <c r="AM85" s="193"/>
    </row>
    <row r="86" spans="1:39" ht="12.75" customHeight="1">
      <c r="A86" s="329">
        <v>83</v>
      </c>
      <c r="B86" s="345">
        <v>5</v>
      </c>
      <c r="C86" s="371">
        <v>34</v>
      </c>
      <c r="D86" s="358">
        <f>測定日数!D38</f>
        <v>28</v>
      </c>
      <c r="E86" s="359">
        <f>mm!D38</f>
        <v>137.77848504137492</v>
      </c>
      <c r="F86" s="360">
        <f>pH!D38</f>
        <v>4.7978206479157217</v>
      </c>
      <c r="G86" s="360">
        <f>EC!D38</f>
        <v>1.2132275352275352</v>
      </c>
      <c r="H86" s="361">
        <f>'SO4'!D38</f>
        <v>11.860175560175559</v>
      </c>
      <c r="I86" s="361">
        <f>'NO3'!D38</f>
        <v>11.327442827442827</v>
      </c>
      <c r="J86" s="361">
        <f>Cl!D38</f>
        <v>11.377315777315779</v>
      </c>
      <c r="K86" s="361">
        <f>H!D38</f>
        <v>15.928664027514131</v>
      </c>
      <c r="L86" s="361">
        <f>'NH4'!D38</f>
        <v>7.513259413259413</v>
      </c>
      <c r="M86" s="361">
        <f>Na!D38</f>
        <v>9.6651420651420636</v>
      </c>
      <c r="N86" s="361">
        <f>K!D38</f>
        <v>1.7571263571263571</v>
      </c>
      <c r="O86" s="361">
        <f>Mg!D38</f>
        <v>1.4710787710787712</v>
      </c>
      <c r="P86" s="362">
        <f>Ca!D38</f>
        <v>3.2381381381381384</v>
      </c>
      <c r="Q86" s="363">
        <f t="shared" si="128"/>
        <v>0.34773013813992532</v>
      </c>
      <c r="R86" s="364">
        <f t="shared" si="129"/>
        <v>46.425109725109721</v>
      </c>
      <c r="S86" s="365">
        <f t="shared" si="130"/>
        <v>44.282625681475793</v>
      </c>
      <c r="T86" s="365">
        <f t="shared" si="131"/>
        <v>46.772839863249644</v>
      </c>
      <c r="U86" s="365">
        <f t="shared" si="132"/>
        <v>-2.3619639868976163</v>
      </c>
      <c r="V86" s="365">
        <f t="shared" si="133"/>
        <v>-2.7348321892338086</v>
      </c>
      <c r="W86" s="358">
        <f t="shared" si="134"/>
        <v>-5.5537885876715141</v>
      </c>
      <c r="X86" s="366">
        <f t="shared" si="135"/>
        <v>137.77848504137492</v>
      </c>
      <c r="Y86" s="367">
        <f t="shared" ref="Y86:AA86" si="189">H86*$E86/1000</f>
        <v>1.6340770210057287</v>
      </c>
      <c r="Z86" s="367">
        <f t="shared" si="189"/>
        <v>1.5606779121578611</v>
      </c>
      <c r="AA86" s="367">
        <f t="shared" si="189"/>
        <v>1.5675493316359008</v>
      </c>
      <c r="AB86" s="367">
        <f t="shared" ref="AB86:AF86" si="190">L86*$E86/1000</f>
        <v>1.0351654996817312</v>
      </c>
      <c r="AC86" s="367">
        <f t="shared" si="190"/>
        <v>1.3316486314449394</v>
      </c>
      <c r="AD86" s="367">
        <f t="shared" si="190"/>
        <v>0.24209420751113941</v>
      </c>
      <c r="AE86" s="367">
        <f t="shared" si="190"/>
        <v>0.20268300445576068</v>
      </c>
      <c r="AF86" s="367">
        <f t="shared" si="190"/>
        <v>0.44614576702737119</v>
      </c>
      <c r="AG86" s="368">
        <f t="shared" si="138"/>
        <v>2.1946271984439427</v>
      </c>
      <c r="AH86" s="369"/>
      <c r="AI86" s="344">
        <v>90.707735406585513</v>
      </c>
      <c r="AJ86" s="193"/>
      <c r="AK86" s="193"/>
      <c r="AL86" s="193"/>
      <c r="AM86" s="193"/>
    </row>
    <row r="87" spans="1:39" ht="12.75" customHeight="1">
      <c r="A87" s="329">
        <v>84</v>
      </c>
      <c r="B87" s="345">
        <v>5</v>
      </c>
      <c r="C87" s="371">
        <v>35</v>
      </c>
      <c r="D87" s="358">
        <f>測定日数!D39</f>
        <v>28</v>
      </c>
      <c r="E87" s="359">
        <f>mm!D39</f>
        <v>60.518175891733044</v>
      </c>
      <c r="F87" s="360">
        <f>pH!D39</f>
        <v>4.7741599947371967</v>
      </c>
      <c r="G87" s="360">
        <f>EC!D39</f>
        <v>1.5746136363636363</v>
      </c>
      <c r="H87" s="361">
        <f>'SO4'!D39</f>
        <v>21.069790351775538</v>
      </c>
      <c r="I87" s="361">
        <f>'NO3'!D39</f>
        <v>16.454233710157766</v>
      </c>
      <c r="J87" s="361">
        <f>Cl!D39</f>
        <v>10.055471415657685</v>
      </c>
      <c r="K87" s="361">
        <f>H!D39</f>
        <v>16.820542755996556</v>
      </c>
      <c r="L87" s="361">
        <f>'NH4'!D39</f>
        <v>26.624151960110289</v>
      </c>
      <c r="M87" s="361">
        <f>Na!D39</f>
        <v>6.2968200100074068</v>
      </c>
      <c r="N87" s="361">
        <f>K!D39</f>
        <v>0.72890026530374996</v>
      </c>
      <c r="O87" s="361">
        <f>Mg!D39</f>
        <v>1.6615200225803002</v>
      </c>
      <c r="P87" s="362">
        <f>Ca!D39</f>
        <v>7.572825775622281</v>
      </c>
      <c r="Q87" s="363">
        <f t="shared" si="128"/>
        <v>0.32929237914735704</v>
      </c>
      <c r="R87" s="364">
        <f t="shared" si="129"/>
        <v>68.649285829366534</v>
      </c>
      <c r="S87" s="365">
        <f t="shared" si="130"/>
        <v>68.939106587823161</v>
      </c>
      <c r="T87" s="365">
        <f t="shared" si="131"/>
        <v>68.978578208513881</v>
      </c>
      <c r="U87" s="365">
        <f t="shared" si="132"/>
        <v>0.2106433205337887</v>
      </c>
      <c r="V87" s="365">
        <f t="shared" si="133"/>
        <v>-2.8619694964432445E-2</v>
      </c>
      <c r="W87" s="358">
        <f t="shared" si="134"/>
        <v>-3.7571543362453279</v>
      </c>
      <c r="X87" s="366">
        <f t="shared" si="135"/>
        <v>60.518175891733044</v>
      </c>
      <c r="Y87" s="367">
        <f t="shared" ref="Y87:AA87" si="191">H87*$E87/1000</f>
        <v>1.275105278510692</v>
      </c>
      <c r="Z87" s="367">
        <f t="shared" si="191"/>
        <v>0.99578020983501081</v>
      </c>
      <c r="AA87" s="367">
        <f t="shared" si="191"/>
        <v>0.60853878780706561</v>
      </c>
      <c r="AB87" s="367">
        <f t="shared" ref="AB87:AF87" si="192">L87*$E87/1000</f>
        <v>1.6112451112901836</v>
      </c>
      <c r="AC87" s="367">
        <f t="shared" si="192"/>
        <v>0.38107206092421247</v>
      </c>
      <c r="AD87" s="367">
        <f t="shared" si="192"/>
        <v>4.4111714463183217E-2</v>
      </c>
      <c r="AE87" s="367">
        <f t="shared" si="192"/>
        <v>0.10055216097415086</v>
      </c>
      <c r="AF87" s="367">
        <f t="shared" si="192"/>
        <v>0.45829360228655891</v>
      </c>
      <c r="AG87" s="368">
        <f t="shared" si="138"/>
        <v>1.0179485651018156</v>
      </c>
      <c r="AH87" s="369"/>
      <c r="AI87" s="344">
        <v>137.58839241718971</v>
      </c>
      <c r="AJ87" s="193"/>
      <c r="AK87" s="193"/>
      <c r="AL87" s="193"/>
      <c r="AM87" s="193"/>
    </row>
    <row r="88" spans="1:39" ht="12.75" customHeight="1">
      <c r="A88" s="329">
        <v>85</v>
      </c>
      <c r="B88" s="345">
        <v>5</v>
      </c>
      <c r="C88" s="331">
        <v>37</v>
      </c>
      <c r="D88" s="358">
        <f>測定日数!D41</f>
        <v>28</v>
      </c>
      <c r="E88" s="359">
        <f>mm!D41</f>
        <v>81.789808917197448</v>
      </c>
      <c r="F88" s="360">
        <f>pH!D41</f>
        <v>4.9000000000000004</v>
      </c>
      <c r="G88" s="360">
        <f>EC!D41</f>
        <v>1.3029999999999999</v>
      </c>
      <c r="H88" s="361">
        <f>'SO4'!D41</f>
        <v>19.25807485873942</v>
      </c>
      <c r="I88" s="361">
        <f>'NO3'!D41</f>
        <v>16.611590374309127</v>
      </c>
      <c r="J88" s="361">
        <f>Cl!D41</f>
        <v>13.821232233370095</v>
      </c>
      <c r="K88" s="361">
        <f>H!D41</f>
        <v>12.589254117941662</v>
      </c>
      <c r="L88" s="361">
        <f>'NH4'!D41</f>
        <v>20.511910767644402</v>
      </c>
      <c r="M88" s="361">
        <f>Na!D41</f>
        <v>17.399020435149506</v>
      </c>
      <c r="N88" s="361">
        <f>K!D41</f>
        <v>1.5345935756797608</v>
      </c>
      <c r="O88" s="361">
        <f>Mg!D41</f>
        <v>2.8800658300761159</v>
      </c>
      <c r="P88" s="362">
        <f>Ca!D41</f>
        <v>7.2358900144717788</v>
      </c>
      <c r="Q88" s="363">
        <f t="shared" si="128"/>
        <v>0.43996860264963428</v>
      </c>
      <c r="R88" s="364">
        <f t="shared" si="129"/>
        <v>68.948972325158067</v>
      </c>
      <c r="S88" s="365">
        <f t="shared" si="130"/>
        <v>72.266690585511114</v>
      </c>
      <c r="T88" s="365">
        <f t="shared" si="131"/>
        <v>69.38894092780771</v>
      </c>
      <c r="U88" s="365">
        <f t="shared" si="132"/>
        <v>2.3493982126131319</v>
      </c>
      <c r="V88" s="365">
        <f t="shared" si="133"/>
        <v>2.0315109445068766</v>
      </c>
      <c r="W88" s="358">
        <f t="shared" si="134"/>
        <v>1.3647669317244124</v>
      </c>
      <c r="X88" s="366">
        <f t="shared" si="135"/>
        <v>81.789808917197448</v>
      </c>
      <c r="Y88" s="367">
        <f t="shared" ref="Y88:AA88" si="193">H88*$E88/1000</f>
        <v>1.5751142628093815</v>
      </c>
      <c r="Z88" s="367">
        <f t="shared" si="193"/>
        <v>1.3586588025255</v>
      </c>
      <c r="AA88" s="367">
        <f t="shared" si="193"/>
        <v>1.1304359433675502</v>
      </c>
      <c r="AB88" s="367">
        <f t="shared" ref="AB88:AF88" si="194">L88*$E88/1000</f>
        <v>1.6776652622122403</v>
      </c>
      <c r="AC88" s="367">
        <f t="shared" si="194"/>
        <v>1.4230625567372917</v>
      </c>
      <c r="AD88" s="367">
        <f t="shared" si="194"/>
        <v>0.12551411532040641</v>
      </c>
      <c r="AE88" s="367">
        <f t="shared" si="194"/>
        <v>0.23556003391087518</v>
      </c>
      <c r="AF88" s="367">
        <f t="shared" si="194"/>
        <v>0.5918220616295039</v>
      </c>
      <c r="AG88" s="368">
        <f t="shared" si="138"/>
        <v>1.0296726887164895</v>
      </c>
      <c r="AH88" s="369"/>
      <c r="AI88" s="344">
        <v>141.21566291066918</v>
      </c>
      <c r="AJ88" s="193"/>
      <c r="AK88" s="193"/>
      <c r="AL88" s="193"/>
      <c r="AM88" s="193"/>
    </row>
    <row r="89" spans="1:39" ht="12.75" customHeight="1">
      <c r="A89" s="329">
        <v>86</v>
      </c>
      <c r="B89" s="345">
        <v>5</v>
      </c>
      <c r="C89" s="331">
        <v>38</v>
      </c>
      <c r="D89" s="358">
        <f>測定日数!D42</f>
        <v>34</v>
      </c>
      <c r="E89" s="359">
        <f>mm!D42</f>
        <v>186.30171865054109</v>
      </c>
      <c r="F89" s="360">
        <f>pH!D42</f>
        <v>4.9725184499385486</v>
      </c>
      <c r="G89" s="360">
        <f>EC!D42</f>
        <v>0.95077114937816043</v>
      </c>
      <c r="H89" s="361">
        <f>'SO4'!D42</f>
        <v>12.35630685129115</v>
      </c>
      <c r="I89" s="361">
        <f>'NO3'!D42</f>
        <v>7.4589106455580669</v>
      </c>
      <c r="J89" s="361">
        <f>Cl!D42</f>
        <v>7.0797771405076526</v>
      </c>
      <c r="K89" s="361">
        <f>H!D42</f>
        <v>10.653236050392067</v>
      </c>
      <c r="L89" s="361">
        <f>'NH4'!D42</f>
        <v>6.2247790280933124</v>
      </c>
      <c r="M89" s="361">
        <f>Na!D42</f>
        <v>4.0681775528789066</v>
      </c>
      <c r="N89" s="361">
        <f>K!D42</f>
        <v>0.58488500486027883</v>
      </c>
      <c r="O89" s="361">
        <f>Mg!D42</f>
        <v>1.6700108749991005</v>
      </c>
      <c r="P89" s="362">
        <f>Ca!D42</f>
        <v>4.8061080244867647</v>
      </c>
      <c r="Q89" s="363">
        <f t="shared" si="128"/>
        <v>0.51992432313260373</v>
      </c>
      <c r="R89" s="364">
        <f t="shared" si="129"/>
        <v>39.251301488648018</v>
      </c>
      <c r="S89" s="365">
        <f t="shared" si="130"/>
        <v>34.483315435196296</v>
      </c>
      <c r="T89" s="365">
        <f t="shared" si="131"/>
        <v>39.771225811780617</v>
      </c>
      <c r="U89" s="365">
        <f t="shared" si="132"/>
        <v>-6.4664146263569311</v>
      </c>
      <c r="V89" s="365">
        <f t="shared" si="133"/>
        <v>-7.121329265231445</v>
      </c>
      <c r="W89" s="358">
        <f t="shared" si="134"/>
        <v>-7.1846016619617439</v>
      </c>
      <c r="X89" s="366">
        <f t="shared" si="135"/>
        <v>186.30171865054109</v>
      </c>
      <c r="Y89" s="367">
        <f t="shared" ref="Y89:AA89" si="195">H89*$E89/1000</f>
        <v>2.3020012025689969</v>
      </c>
      <c r="Z89" s="367">
        <f t="shared" si="195"/>
        <v>1.3896078725282848</v>
      </c>
      <c r="AA89" s="367">
        <f t="shared" si="195"/>
        <v>1.318974648939389</v>
      </c>
      <c r="AB89" s="367">
        <f t="shared" ref="AB89:AF89" si="196">L89*$E89/1000</f>
        <v>1.1596870311536289</v>
      </c>
      <c r="AC89" s="367">
        <f t="shared" si="196"/>
        <v>0.75790846987689275</v>
      </c>
      <c r="AD89" s="367">
        <f t="shared" si="196"/>
        <v>0.10896508161840002</v>
      </c>
      <c r="AE89" s="367">
        <f t="shared" si="196"/>
        <v>0.31112589617742636</v>
      </c>
      <c r="AF89" s="367">
        <f t="shared" si="196"/>
        <v>0.89538618498204103</v>
      </c>
      <c r="AG89" s="368">
        <f t="shared" si="138"/>
        <v>1.9847161853779445</v>
      </c>
      <c r="AH89" s="369"/>
      <c r="AI89" s="344">
        <v>73.734616923844314</v>
      </c>
      <c r="AJ89" s="193"/>
      <c r="AK89" s="193"/>
      <c r="AL89" s="193"/>
      <c r="AM89" s="193"/>
    </row>
    <row r="90" spans="1:39" ht="12.75" customHeight="1">
      <c r="A90" s="329">
        <v>87</v>
      </c>
      <c r="B90" s="345">
        <v>5</v>
      </c>
      <c r="C90" s="331">
        <v>39</v>
      </c>
      <c r="D90" s="358">
        <f>測定日数!D43</f>
        <v>28</v>
      </c>
      <c r="E90" s="359">
        <f>mm!D43</f>
        <v>126</v>
      </c>
      <c r="F90" s="360">
        <f>pH!D43</f>
        <v>4.5435321033938871</v>
      </c>
      <c r="G90" s="360">
        <f>EC!D43</f>
        <v>1.6049206349206349</v>
      </c>
      <c r="H90" s="361">
        <f>'SO4'!D43</f>
        <v>15.407103174603176</v>
      </c>
      <c r="I90" s="361">
        <f>'NO3'!D43</f>
        <v>19.309285714285714</v>
      </c>
      <c r="J90" s="361">
        <f>Cl!D43</f>
        <v>4.109404761904762</v>
      </c>
      <c r="K90" s="361">
        <f>H!D43</f>
        <v>19.309285714285714</v>
      </c>
      <c r="L90" s="361">
        <f>'NH4'!D43</f>
        <v>11.742380952380952</v>
      </c>
      <c r="M90" s="361">
        <f>Na!D43</f>
        <v>9.5505952380952372</v>
      </c>
      <c r="N90" s="361">
        <f>K!D43</f>
        <v>0.79142857142857137</v>
      </c>
      <c r="O90" s="361">
        <f>Mg!D43</f>
        <v>1.220952380952381</v>
      </c>
      <c r="P90" s="362">
        <f>Ca!D43</f>
        <v>3.4290476190476191</v>
      </c>
      <c r="Q90" s="363">
        <f t="shared" si="128"/>
        <v>0.19362159284155228</v>
      </c>
      <c r="R90" s="364">
        <f t="shared" si="129"/>
        <v>54.232896825396821</v>
      </c>
      <c r="S90" s="365">
        <f t="shared" si="130"/>
        <v>50.693690476190483</v>
      </c>
      <c r="T90" s="365">
        <f t="shared" si="131"/>
        <v>54.426518418238373</v>
      </c>
      <c r="U90" s="365"/>
      <c r="V90" s="365">
        <f t="shared" si="133"/>
        <v>-3.5510088700420406</v>
      </c>
      <c r="W90" s="358"/>
      <c r="X90" s="366">
        <f t="shared" si="135"/>
        <v>126</v>
      </c>
      <c r="Y90" s="367">
        <f t="shared" ref="Y90:AA90" si="197">H90*$E90/1000</f>
        <v>1.941295</v>
      </c>
      <c r="Z90" s="367">
        <f t="shared" si="197"/>
        <v>2.4329699999999996</v>
      </c>
      <c r="AA90" s="367">
        <f t="shared" si="197"/>
        <v>0.51778499999999994</v>
      </c>
      <c r="AB90" s="367">
        <f t="shared" ref="AB90:AF90" si="198">L90*$E90/1000</f>
        <v>1.4795399999999999</v>
      </c>
      <c r="AC90" s="367">
        <f t="shared" si="198"/>
        <v>1.2033750000000001</v>
      </c>
      <c r="AD90" s="367">
        <f t="shared" si="198"/>
        <v>9.9720000000000003E-2</v>
      </c>
      <c r="AE90" s="367">
        <f t="shared" si="198"/>
        <v>0.15384</v>
      </c>
      <c r="AF90" s="367">
        <f t="shared" si="198"/>
        <v>0.43206</v>
      </c>
      <c r="AG90" s="368">
        <f t="shared" si="138"/>
        <v>2.4329699999999996</v>
      </c>
      <c r="AH90" s="369"/>
      <c r="AI90" s="344">
        <v>0</v>
      </c>
      <c r="AJ90" s="193"/>
      <c r="AK90" s="193"/>
      <c r="AL90" s="193"/>
      <c r="AM90" s="193"/>
    </row>
    <row r="91" spans="1:39" ht="12.75" customHeight="1">
      <c r="A91" s="329">
        <v>88</v>
      </c>
      <c r="B91" s="345">
        <v>5</v>
      </c>
      <c r="C91" s="331">
        <v>40</v>
      </c>
      <c r="D91" s="358">
        <f>測定日数!D44</f>
        <v>28</v>
      </c>
      <c r="E91" s="359">
        <f>mm!D44</f>
        <v>107.29299363057325</v>
      </c>
      <c r="F91" s="360">
        <f>pH!D44</f>
        <v>5.0199999999999996</v>
      </c>
      <c r="G91" s="360">
        <f>EC!D44</f>
        <v>1.0569999999999999</v>
      </c>
      <c r="H91" s="361">
        <f>'SO4'!D44</f>
        <v>12.700395586092025</v>
      </c>
      <c r="I91" s="361">
        <f>'NO3'!D44</f>
        <v>15.64263828414772</v>
      </c>
      <c r="J91" s="361">
        <f>Cl!D44</f>
        <v>5.6417489421720735</v>
      </c>
      <c r="K91" s="361">
        <f>H!D44</f>
        <v>9.5499258602143726</v>
      </c>
      <c r="L91" s="361">
        <f>'NH4'!D44</f>
        <v>15.521064301552109</v>
      </c>
      <c r="M91" s="361">
        <f>Na!D44</f>
        <v>6.9595476294040894</v>
      </c>
      <c r="N91" s="361">
        <f>K!D44</f>
        <v>1.7902813299232738</v>
      </c>
      <c r="O91" s="361">
        <f>Mg!D44</f>
        <v>1.2335526315789473</v>
      </c>
      <c r="P91" s="362">
        <f>Ca!D44</f>
        <v>4.9900199600798416</v>
      </c>
      <c r="Q91" s="363">
        <f t="shared" si="128"/>
        <v>0.57999157519612554</v>
      </c>
      <c r="R91" s="364">
        <f t="shared" si="129"/>
        <v>46.685178398503837</v>
      </c>
      <c r="S91" s="365">
        <f t="shared" si="130"/>
        <v>46.267964304411421</v>
      </c>
      <c r="T91" s="365">
        <f t="shared" si="131"/>
        <v>47.265169973699969</v>
      </c>
      <c r="U91" s="365">
        <f t="shared" ref="U91:U108" si="199">(S91-R91)/(R91+S91)*100</f>
        <v>-0.44884345161503642</v>
      </c>
      <c r="V91" s="365">
        <f t="shared" si="133"/>
        <v>-1.0661523073988479</v>
      </c>
      <c r="W91" s="358">
        <f t="shared" ref="W91:W108" si="200">100*((349.7*10^(2-F91)+(80*2*H91+71.5*I91+76.3*J91+73.5*L91+50.1*M91+73.5*N91+59.8*2*P91+53.3*2*O91)/10000)-G91)/((349.7*10^(2-F91)+(80*2*H91+71.5*I91+76.3*J91+73.5*L91+50.1*M91+73.5*N91+59.8*2*P91+53.3*2*O91)/10000)+G91)</f>
        <v>-6.5527051427577332</v>
      </c>
      <c r="X91" s="366">
        <f t="shared" si="135"/>
        <v>107.29299363057325</v>
      </c>
      <c r="Y91" s="367">
        <f t="shared" ref="Y91:AA91" si="201">H91*$E91/1000</f>
        <v>1.3626634627243321</v>
      </c>
      <c r="Z91" s="367">
        <f t="shared" si="201"/>
        <v>1.6783454897864225</v>
      </c>
      <c r="AA91" s="367">
        <f t="shared" si="201"/>
        <v>0.60532013331776169</v>
      </c>
      <c r="AB91" s="367">
        <f t="shared" ref="AB91:AF91" si="202">L91*$E91/1000</f>
        <v>1.6653014532461481</v>
      </c>
      <c r="AC91" s="367">
        <f t="shared" si="202"/>
        <v>0.74671069947332414</v>
      </c>
      <c r="AD91" s="367">
        <f t="shared" si="202"/>
        <v>0.19208464332839201</v>
      </c>
      <c r="AE91" s="367">
        <f t="shared" si="202"/>
        <v>0.13235155464297688</v>
      </c>
      <c r="AF91" s="367">
        <f t="shared" si="202"/>
        <v>0.53539417979327986</v>
      </c>
      <c r="AG91" s="368">
        <f t="shared" si="138"/>
        <v>1.0246401344924274</v>
      </c>
      <c r="AH91" s="369"/>
      <c r="AI91" s="344">
        <v>92.953142702915258</v>
      </c>
      <c r="AJ91" s="193"/>
      <c r="AK91" s="193"/>
      <c r="AL91" s="193"/>
      <c r="AM91" s="193"/>
    </row>
    <row r="92" spans="1:39" ht="12.75" customHeight="1">
      <c r="A92" s="329">
        <v>89</v>
      </c>
      <c r="B92" s="345">
        <v>5</v>
      </c>
      <c r="C92" s="331">
        <v>41</v>
      </c>
      <c r="D92" s="358">
        <f>測定日数!D45</f>
        <v>28</v>
      </c>
      <c r="E92" s="359">
        <f>mm!D45</f>
        <v>122.70700636942675</v>
      </c>
      <c r="F92" s="360">
        <f>pH!D45</f>
        <v>5.0599999999999996</v>
      </c>
      <c r="G92" s="360">
        <f>EC!D45</f>
        <v>0.56000000000000005</v>
      </c>
      <c r="H92" s="361">
        <f>'SO4'!D45</f>
        <v>5.15</v>
      </c>
      <c r="I92" s="361">
        <f>'NO3'!D45</f>
        <v>6.35</v>
      </c>
      <c r="J92" s="361">
        <f>Cl!D45</f>
        <v>5.15</v>
      </c>
      <c r="K92" s="361">
        <f>H!D45</f>
        <v>8.7096358995608174</v>
      </c>
      <c r="L92" s="361">
        <f>'NH4'!D45</f>
        <v>8.01</v>
      </c>
      <c r="M92" s="361">
        <f>Na!D45</f>
        <v>4.6500000000000004</v>
      </c>
      <c r="N92" s="361">
        <f>K!D45</f>
        <v>0.36</v>
      </c>
      <c r="O92" s="361">
        <f>Mg!D45</f>
        <v>0.39</v>
      </c>
      <c r="P92" s="362">
        <f>Ca!D45</f>
        <v>3.33</v>
      </c>
      <c r="Q92" s="363">
        <f t="shared" si="128"/>
        <v>0.63594811614929236</v>
      </c>
      <c r="R92" s="364">
        <f t="shared" si="129"/>
        <v>21.799999999999997</v>
      </c>
      <c r="S92" s="365">
        <f t="shared" si="130"/>
        <v>29.169635899560816</v>
      </c>
      <c r="T92" s="365">
        <f t="shared" si="131"/>
        <v>22.435948116149291</v>
      </c>
      <c r="U92" s="365">
        <f t="shared" si="199"/>
        <v>14.458874915416692</v>
      </c>
      <c r="V92" s="365">
        <f t="shared" si="133"/>
        <v>13.048370465803879</v>
      </c>
      <c r="W92" s="358">
        <f t="shared" si="200"/>
        <v>3.4876435357875195</v>
      </c>
      <c r="X92" s="366">
        <f t="shared" si="135"/>
        <v>122.70700636942675</v>
      </c>
      <c r="Y92" s="367">
        <f t="shared" ref="Y92:AA92" si="203">H92*$E92/1000</f>
        <v>0.63194108280254779</v>
      </c>
      <c r="Z92" s="367">
        <f t="shared" si="203"/>
        <v>0.77918949044585983</v>
      </c>
      <c r="AA92" s="367">
        <f t="shared" si="203"/>
        <v>0.63194108280254779</v>
      </c>
      <c r="AB92" s="367">
        <f t="shared" ref="AB92:AF92" si="204">L92*$E92/1000</f>
        <v>0.98288312101910824</v>
      </c>
      <c r="AC92" s="367">
        <f t="shared" si="204"/>
        <v>0.57058757961783446</v>
      </c>
      <c r="AD92" s="367">
        <f t="shared" si="204"/>
        <v>4.417452229299363E-2</v>
      </c>
      <c r="AE92" s="367">
        <f t="shared" si="204"/>
        <v>4.7855732484076437E-2</v>
      </c>
      <c r="AF92" s="367">
        <f t="shared" si="204"/>
        <v>0.40861433121019108</v>
      </c>
      <c r="AG92" s="368">
        <f t="shared" si="138"/>
        <v>1.0687333478027972</v>
      </c>
      <c r="AH92" s="369"/>
      <c r="AI92" s="344">
        <v>50.969635899560814</v>
      </c>
      <c r="AJ92" s="193"/>
      <c r="AK92" s="193"/>
      <c r="AL92" s="193"/>
      <c r="AM92" s="193"/>
    </row>
    <row r="93" spans="1:39" ht="12.75" customHeight="1">
      <c r="A93" s="329">
        <v>90</v>
      </c>
      <c r="B93" s="345">
        <v>5</v>
      </c>
      <c r="C93" s="331">
        <v>42</v>
      </c>
      <c r="D93" s="358">
        <f>測定日数!D46</f>
        <v>28</v>
      </c>
      <c r="E93" s="359">
        <f>mm!D46</f>
        <v>178.08917197452229</v>
      </c>
      <c r="F93" s="360">
        <f>pH!D46</f>
        <v>5.401277228459791</v>
      </c>
      <c r="G93" s="360">
        <f>EC!D46</f>
        <v>0.6139317773788151</v>
      </c>
      <c r="H93" s="361">
        <f>'SO4'!D46</f>
        <v>6.7987103343806101</v>
      </c>
      <c r="I93" s="361">
        <f>'NO3'!D46</f>
        <v>6.0890380526437715</v>
      </c>
      <c r="J93" s="361">
        <f>Cl!D46</f>
        <v>4.2159915563759567</v>
      </c>
      <c r="K93" s="361">
        <f>H!D46</f>
        <v>3.9693808628087663</v>
      </c>
      <c r="L93" s="361">
        <f>'NH4'!D46</f>
        <v>12.130582731897066</v>
      </c>
      <c r="M93" s="361">
        <f>Na!D46</f>
        <v>4.9333407228163297</v>
      </c>
      <c r="N93" s="361">
        <f>K!D46</f>
        <v>2.3182076574818513</v>
      </c>
      <c r="O93" s="361">
        <f>Mg!D46</f>
        <v>6.1294318951055117E-2</v>
      </c>
      <c r="P93" s="362">
        <f>Ca!D46</f>
        <v>2.4323936593357272</v>
      </c>
      <c r="Q93" s="363">
        <f t="shared" si="128"/>
        <v>1.3954006264726619</v>
      </c>
      <c r="R93" s="364">
        <f t="shared" si="129"/>
        <v>23.90245027778095</v>
      </c>
      <c r="S93" s="365">
        <f t="shared" si="130"/>
        <v>28.338887931577581</v>
      </c>
      <c r="T93" s="365">
        <f t="shared" si="131"/>
        <v>25.297850904253607</v>
      </c>
      <c r="U93" s="365">
        <f t="shared" si="199"/>
        <v>8.4921975697052225</v>
      </c>
      <c r="V93" s="365">
        <f t="shared" si="133"/>
        <v>5.6696903900735593</v>
      </c>
      <c r="W93" s="358">
        <f t="shared" si="200"/>
        <v>-11.839046227599994</v>
      </c>
      <c r="X93" s="366">
        <f t="shared" si="135"/>
        <v>178.08917197452229</v>
      </c>
      <c r="Y93" s="367">
        <f t="shared" ref="Y93:AA93" si="205">H93*$E93/1000</f>
        <v>1.2107766939444704</v>
      </c>
      <c r="Z93" s="367">
        <f t="shared" si="205"/>
        <v>1.0843917449166871</v>
      </c>
      <c r="AA93" s="367">
        <f t="shared" si="205"/>
        <v>0.75082244532657161</v>
      </c>
      <c r="AB93" s="367">
        <f t="shared" ref="AB93:AF93" si="206">L93*$E93/1000</f>
        <v>2.1603254342919866</v>
      </c>
      <c r="AC93" s="367">
        <f t="shared" si="206"/>
        <v>0.87857456439455139</v>
      </c>
      <c r="AD93" s="367">
        <f t="shared" si="206"/>
        <v>0.41284768218593992</v>
      </c>
      <c r="AE93" s="367">
        <f t="shared" si="206"/>
        <v>1.0915854508735676E-2</v>
      </c>
      <c r="AF93" s="367">
        <f t="shared" si="206"/>
        <v>0.43318297270717787</v>
      </c>
      <c r="AG93" s="368">
        <f t="shared" si="138"/>
        <v>0.70690375110912806</v>
      </c>
      <c r="AH93" s="369"/>
      <c r="AI93" s="344">
        <v>52.241338209358531</v>
      </c>
      <c r="AJ93" s="193"/>
      <c r="AK93" s="193"/>
      <c r="AL93" s="193"/>
      <c r="AM93" s="193"/>
    </row>
    <row r="94" spans="1:39" ht="12.75" customHeight="1">
      <c r="A94" s="329">
        <v>91</v>
      </c>
      <c r="B94" s="345">
        <v>5</v>
      </c>
      <c r="C94" s="331">
        <v>43</v>
      </c>
      <c r="D94" s="358">
        <f>測定日数!D47</f>
        <v>28</v>
      </c>
      <c r="E94" s="359">
        <f>mm!D47</f>
        <v>65.5</v>
      </c>
      <c r="F94" s="360">
        <f>pH!D47</f>
        <v>4.51</v>
      </c>
      <c r="G94" s="360">
        <f>EC!D47</f>
        <v>1.74</v>
      </c>
      <c r="H94" s="361">
        <f>'SO4'!D47</f>
        <v>18.41</v>
      </c>
      <c r="I94" s="361">
        <f>'NO3'!D47</f>
        <v>13.07</v>
      </c>
      <c r="J94" s="361">
        <f>Cl!D47</f>
        <v>8.99</v>
      </c>
      <c r="K94" s="361">
        <f>H!D47</f>
        <v>30.902954325135934</v>
      </c>
      <c r="L94" s="361">
        <f>'NH4'!D47</f>
        <v>14.79</v>
      </c>
      <c r="M94" s="361">
        <f>Na!D47</f>
        <v>9.56</v>
      </c>
      <c r="N94" s="361">
        <f>K!D47</f>
        <v>2.37</v>
      </c>
      <c r="O94" s="361">
        <f>Mg!D47</f>
        <v>0.08</v>
      </c>
      <c r="P94" s="362">
        <f>Ca!D47</f>
        <v>1.74</v>
      </c>
      <c r="Q94" s="363">
        <f t="shared" si="128"/>
        <v>0.17923453157249505</v>
      </c>
      <c r="R94" s="364">
        <f t="shared" si="129"/>
        <v>58.879999999999995</v>
      </c>
      <c r="S94" s="365">
        <f t="shared" si="130"/>
        <v>61.262954325135929</v>
      </c>
      <c r="T94" s="365">
        <f t="shared" si="131"/>
        <v>59.0592345315725</v>
      </c>
      <c r="U94" s="365">
        <f t="shared" si="199"/>
        <v>1.9834324355692827</v>
      </c>
      <c r="V94" s="365">
        <f t="shared" si="133"/>
        <v>1.8315157116929091</v>
      </c>
      <c r="W94" s="358">
        <f t="shared" si="200"/>
        <v>-0.20255564385199204</v>
      </c>
      <c r="X94" s="366">
        <f t="shared" si="135"/>
        <v>65.5</v>
      </c>
      <c r="Y94" s="367">
        <f t="shared" ref="Y94:AA94" si="207">H94*$E94/1000</f>
        <v>1.2058550000000001</v>
      </c>
      <c r="Z94" s="367">
        <f t="shared" si="207"/>
        <v>0.85608499999999998</v>
      </c>
      <c r="AA94" s="367">
        <f t="shared" si="207"/>
        <v>0.58884500000000006</v>
      </c>
      <c r="AB94" s="367">
        <f t="shared" ref="AB94:AF94" si="208">L94*$E94/1000</f>
        <v>0.96874499999999986</v>
      </c>
      <c r="AC94" s="367">
        <f t="shared" si="208"/>
        <v>0.62618000000000007</v>
      </c>
      <c r="AD94" s="367">
        <f t="shared" si="208"/>
        <v>0.15523500000000001</v>
      </c>
      <c r="AE94" s="367">
        <f t="shared" si="208"/>
        <v>5.2399999999999999E-3</v>
      </c>
      <c r="AF94" s="367">
        <f t="shared" si="208"/>
        <v>0.11397</v>
      </c>
      <c r="AG94" s="368">
        <f t="shared" si="138"/>
        <v>2.0241435082964037</v>
      </c>
      <c r="AH94" s="369"/>
      <c r="AI94" s="344">
        <v>120.14295432513592</v>
      </c>
      <c r="AJ94" s="193"/>
      <c r="AK94" s="193"/>
      <c r="AL94" s="193"/>
      <c r="AM94" s="193"/>
    </row>
    <row r="95" spans="1:39" ht="12.75" customHeight="1">
      <c r="A95" s="329">
        <v>92</v>
      </c>
      <c r="B95" s="345">
        <v>5</v>
      </c>
      <c r="C95" s="331">
        <v>44</v>
      </c>
      <c r="D95" s="358">
        <f>測定日数!D48</f>
        <v>28</v>
      </c>
      <c r="E95" s="359">
        <f>mm!D48</f>
        <v>112.35668789808918</v>
      </c>
      <c r="F95" s="360">
        <f>pH!D48</f>
        <v>4.546585163619465</v>
      </c>
      <c r="G95" s="360">
        <f>EC!D48</f>
        <v>2.4039583333333332</v>
      </c>
      <c r="H95" s="361">
        <f>'SO4'!D48</f>
        <v>23.587788844292493</v>
      </c>
      <c r="I95" s="361">
        <f>'NO3'!D48</f>
        <v>16.118038640187258</v>
      </c>
      <c r="J95" s="361">
        <f>Cl!D48</f>
        <v>54.964844623295328</v>
      </c>
      <c r="K95" s="361">
        <f>H!D48</f>
        <v>28.406310926030319</v>
      </c>
      <c r="L95" s="361">
        <f>'NH4'!D48</f>
        <v>21.920488473167048</v>
      </c>
      <c r="M95" s="361">
        <f>Na!D48</f>
        <v>47.794080893226848</v>
      </c>
      <c r="N95" s="361">
        <f>K!D48</f>
        <v>2.1232297266732778</v>
      </c>
      <c r="O95" s="361">
        <f>Mg!D48</f>
        <v>6.3472245551169717</v>
      </c>
      <c r="P95" s="362">
        <f>Ca!D48</f>
        <v>3.4222592611441911</v>
      </c>
      <c r="Q95" s="363">
        <f t="shared" si="128"/>
        <v>0.19498753488600171</v>
      </c>
      <c r="R95" s="364">
        <f t="shared" si="129"/>
        <v>118.25846095206758</v>
      </c>
      <c r="S95" s="365">
        <f t="shared" si="130"/>
        <v>119.78307765161981</v>
      </c>
      <c r="T95" s="365">
        <f t="shared" si="131"/>
        <v>118.45344848695358</v>
      </c>
      <c r="U95" s="365">
        <f t="shared" si="199"/>
        <v>0.64048346708535708</v>
      </c>
      <c r="V95" s="365">
        <f t="shared" si="133"/>
        <v>0.55811305941089562</v>
      </c>
      <c r="W95" s="358">
        <f t="shared" si="200"/>
        <v>0.54202290463771907</v>
      </c>
      <c r="X95" s="366">
        <f t="shared" si="135"/>
        <v>112.35668789808918</v>
      </c>
      <c r="Y95" s="367">
        <f t="shared" ref="Y95:AA95" si="209">H95*$E95/1000</f>
        <v>2.6502458293842013</v>
      </c>
      <c r="Z95" s="367">
        <f t="shared" si="209"/>
        <v>1.8109694370248615</v>
      </c>
      <c r="AA95" s="367">
        <f t="shared" si="209"/>
        <v>6.1756678927065574</v>
      </c>
      <c r="AB95" s="367">
        <f t="shared" ref="AB95:AF95" si="210">L95*$E95/1000</f>
        <v>2.4629134819532914</v>
      </c>
      <c r="AC95" s="367">
        <f t="shared" si="210"/>
        <v>5.3699846302963161</v>
      </c>
      <c r="AD95" s="367">
        <f t="shared" si="210"/>
        <v>0.23855905973577468</v>
      </c>
      <c r="AE95" s="367">
        <f t="shared" si="210"/>
        <v>0.71315312835836553</v>
      </c>
      <c r="AF95" s="367">
        <f t="shared" si="210"/>
        <v>0.38451371571072313</v>
      </c>
      <c r="AG95" s="368">
        <f t="shared" si="138"/>
        <v>3.1916390110520694</v>
      </c>
      <c r="AH95" s="369"/>
      <c r="AI95" s="344">
        <v>238.0415386036874</v>
      </c>
      <c r="AJ95" s="193"/>
      <c r="AK95" s="193"/>
      <c r="AL95" s="193"/>
      <c r="AM95" s="193"/>
    </row>
    <row r="96" spans="1:39" ht="12.75" customHeight="1">
      <c r="A96" s="329">
        <v>93</v>
      </c>
      <c r="B96" s="345">
        <v>5</v>
      </c>
      <c r="C96" s="331">
        <v>45</v>
      </c>
      <c r="D96" s="358">
        <f>測定日数!D49</f>
        <v>28</v>
      </c>
      <c r="E96" s="359">
        <f>mm!D49</f>
        <v>31.14</v>
      </c>
      <c r="F96" s="360">
        <f>pH!D49</f>
        <v>4.5713302913527549</v>
      </c>
      <c r="G96" s="360">
        <f>EC!D49</f>
        <v>1.7938082851637767</v>
      </c>
      <c r="H96" s="361">
        <f>'SO4'!D49</f>
        <v>24.087676782273601</v>
      </c>
      <c r="I96" s="361">
        <f>'NO3'!D49</f>
        <v>11.543519267822736</v>
      </c>
      <c r="J96" s="361">
        <f>Cl!D49</f>
        <v>7.0612379576107891</v>
      </c>
      <c r="K96" s="361">
        <f>H!D49</f>
        <v>26.833029533067872</v>
      </c>
      <c r="L96" s="361">
        <f>'NH4'!D49</f>
        <v>24.831980732177264</v>
      </c>
      <c r="M96" s="361">
        <f>Na!D49</f>
        <v>2.0772736030828516</v>
      </c>
      <c r="N96" s="361">
        <f>K!D49</f>
        <v>2.1607331406551058</v>
      </c>
      <c r="O96" s="361">
        <f>Mg!D49</f>
        <v>0.97678371868978797</v>
      </c>
      <c r="P96" s="362">
        <f>Ca!D49</f>
        <v>4.0894605009633915</v>
      </c>
      <c r="Q96" s="363">
        <f t="shared" si="128"/>
        <v>0.20642009639075878</v>
      </c>
      <c r="R96" s="364">
        <f t="shared" si="129"/>
        <v>66.780110789980725</v>
      </c>
      <c r="S96" s="365">
        <f t="shared" si="130"/>
        <v>66.035505448289456</v>
      </c>
      <c r="T96" s="365">
        <f t="shared" si="131"/>
        <v>66.986530886371483</v>
      </c>
      <c r="U96" s="365">
        <f t="shared" si="199"/>
        <v>-0.56063086764997028</v>
      </c>
      <c r="V96" s="365">
        <f t="shared" si="133"/>
        <v>-0.71493826458152254</v>
      </c>
      <c r="W96" s="358">
        <f t="shared" si="200"/>
        <v>-1.8601097558839197</v>
      </c>
      <c r="X96" s="366">
        <f t="shared" si="135"/>
        <v>31.14</v>
      </c>
      <c r="Y96" s="367">
        <f t="shared" ref="Y96:AA96" si="211">H96*$E96/1000</f>
        <v>0.75009025499999993</v>
      </c>
      <c r="Z96" s="367">
        <f t="shared" si="211"/>
        <v>0.35946518999999999</v>
      </c>
      <c r="AA96" s="367">
        <f t="shared" si="211"/>
        <v>0.21988695</v>
      </c>
      <c r="AB96" s="367">
        <f t="shared" ref="AB96:AF96" si="212">L96*$E96/1000</f>
        <v>0.77326788000000002</v>
      </c>
      <c r="AC96" s="367">
        <f t="shared" si="212"/>
        <v>6.4686300000000002E-2</v>
      </c>
      <c r="AD96" s="367">
        <f t="shared" si="212"/>
        <v>6.7285230000000001E-2</v>
      </c>
      <c r="AE96" s="367">
        <f t="shared" si="212"/>
        <v>3.0417044999999997E-2</v>
      </c>
      <c r="AF96" s="367">
        <f t="shared" si="212"/>
        <v>0.12734580000000001</v>
      </c>
      <c r="AG96" s="368">
        <f t="shared" si="138"/>
        <v>0.83558053965973356</v>
      </c>
      <c r="AH96" s="369"/>
      <c r="AI96" s="344">
        <v>132.8156162382702</v>
      </c>
      <c r="AJ96" s="193"/>
      <c r="AK96" s="193"/>
      <c r="AL96" s="193"/>
      <c r="AM96" s="193"/>
    </row>
    <row r="97" spans="1:39" ht="12.75" customHeight="1">
      <c r="A97" s="329">
        <v>94</v>
      </c>
      <c r="B97" s="345">
        <v>5</v>
      </c>
      <c r="C97" s="331">
        <v>46</v>
      </c>
      <c r="D97" s="358">
        <f>測定日数!D50</f>
        <v>28</v>
      </c>
      <c r="E97" s="359">
        <f>mm!D50</f>
        <v>19.936305732484076</v>
      </c>
      <c r="F97" s="360">
        <f>pH!D50</f>
        <v>4.4664561799258964</v>
      </c>
      <c r="G97" s="360">
        <f>EC!D50</f>
        <v>2.1342651757188498</v>
      </c>
      <c r="H97" s="361">
        <f>'SO4'!D50</f>
        <v>37.462300319488818</v>
      </c>
      <c r="I97" s="361">
        <f>'NO3'!D50</f>
        <v>20.543769968051116</v>
      </c>
      <c r="J97" s="361">
        <f>Cl!D50</f>
        <v>12.158785942492012</v>
      </c>
      <c r="K97" s="361">
        <f>H!D50</f>
        <v>34.162041825925449</v>
      </c>
      <c r="L97" s="361">
        <f>'NH4'!D50</f>
        <v>34.823322683706074</v>
      </c>
      <c r="M97" s="361">
        <f>Na!D50</f>
        <v>7.0584664536741206</v>
      </c>
      <c r="N97" s="361">
        <f>K!D50</f>
        <v>4.1902555910543127</v>
      </c>
      <c r="O97" s="361">
        <f>Mg!D50</f>
        <v>2.6188498402555913</v>
      </c>
      <c r="P97" s="362">
        <f>Ca!D50</f>
        <v>8.2134185303514382</v>
      </c>
      <c r="Q97" s="363">
        <f t="shared" si="128"/>
        <v>0.16213540662749598</v>
      </c>
      <c r="R97" s="364">
        <f t="shared" si="129"/>
        <v>107.62715654952076</v>
      </c>
      <c r="S97" s="365">
        <f t="shared" si="130"/>
        <v>101.898623295574</v>
      </c>
      <c r="T97" s="365">
        <f t="shared" si="131"/>
        <v>107.78929195614826</v>
      </c>
      <c r="U97" s="365">
        <f t="shared" si="199"/>
        <v>-2.7340469789359321</v>
      </c>
      <c r="V97" s="365">
        <f t="shared" si="133"/>
        <v>-2.8092551988524201</v>
      </c>
      <c r="W97" s="358">
        <f t="shared" si="200"/>
        <v>7.5321171136584049</v>
      </c>
      <c r="X97" s="366">
        <f t="shared" si="135"/>
        <v>19.936305732484076</v>
      </c>
      <c r="Y97" s="367">
        <f t="shared" ref="Y97:AA97" si="213">H97*$E97/1000</f>
        <v>0.74685987261146503</v>
      </c>
      <c r="Z97" s="367">
        <f t="shared" si="213"/>
        <v>0.40956687898089167</v>
      </c>
      <c r="AA97" s="367">
        <f t="shared" si="213"/>
        <v>0.24240127388535029</v>
      </c>
      <c r="AB97" s="367">
        <f t="shared" ref="AB97:AF97" si="214">L97*$E97/1000</f>
        <v>0.69424840764331208</v>
      </c>
      <c r="AC97" s="367">
        <f t="shared" si="214"/>
        <v>0.14071974522292993</v>
      </c>
      <c r="AD97" s="367">
        <f t="shared" si="214"/>
        <v>8.353821656050954E-2</v>
      </c>
      <c r="AE97" s="367">
        <f t="shared" si="214"/>
        <v>5.2210191082802553E-2</v>
      </c>
      <c r="AF97" s="367">
        <f t="shared" si="214"/>
        <v>0.16374522292993632</v>
      </c>
      <c r="AG97" s="368">
        <f t="shared" si="138"/>
        <v>0.68106491028755833</v>
      </c>
      <c r="AH97" s="369"/>
      <c r="AI97" s="344">
        <v>209.52577984509475</v>
      </c>
      <c r="AJ97" s="193"/>
      <c r="AK97" s="193"/>
      <c r="AL97" s="193"/>
      <c r="AM97" s="193"/>
    </row>
    <row r="98" spans="1:39" ht="12.75" customHeight="1">
      <c r="A98" s="329">
        <v>95</v>
      </c>
      <c r="B98" s="345">
        <v>5</v>
      </c>
      <c r="C98" s="331">
        <v>47</v>
      </c>
      <c r="D98" s="358">
        <f>測定日数!D51</f>
        <v>28</v>
      </c>
      <c r="E98" s="359">
        <f>mm!D51</f>
        <v>40.286624203821653</v>
      </c>
      <c r="F98" s="360">
        <f>pH!D51</f>
        <v>4.51</v>
      </c>
      <c r="G98" s="360">
        <f>EC!D51</f>
        <v>2.44</v>
      </c>
      <c r="H98" s="361">
        <f>'SO4'!D51</f>
        <v>33.700000000000003</v>
      </c>
      <c r="I98" s="361">
        <f>'NO3'!D51</f>
        <v>17.100000000000001</v>
      </c>
      <c r="J98" s="361">
        <f>Cl!D51</f>
        <v>16.3</v>
      </c>
      <c r="K98" s="361">
        <f>H!D51</f>
        <v>30.902954325135934</v>
      </c>
      <c r="L98" s="361">
        <f>'NH4'!D51</f>
        <v>48.7</v>
      </c>
      <c r="M98" s="361">
        <f>Na!D51</f>
        <v>3.9</v>
      </c>
      <c r="N98" s="361">
        <f>K!D51</f>
        <v>3</v>
      </c>
      <c r="O98" s="361">
        <f>Mg!D51</f>
        <v>1.4</v>
      </c>
      <c r="P98" s="362">
        <f>Ca!D51</f>
        <v>6.3</v>
      </c>
      <c r="Q98" s="363">
        <f t="shared" si="128"/>
        <v>0.17923453157249505</v>
      </c>
      <c r="R98" s="364">
        <f t="shared" si="129"/>
        <v>100.80000000000001</v>
      </c>
      <c r="S98" s="365">
        <f t="shared" si="130"/>
        <v>101.90295432513595</v>
      </c>
      <c r="T98" s="365">
        <f t="shared" si="131"/>
        <v>100.9792345315725</v>
      </c>
      <c r="U98" s="365">
        <f t="shared" si="199"/>
        <v>0.54412345829296538</v>
      </c>
      <c r="V98" s="365">
        <f t="shared" si="133"/>
        <v>0.4552986138255114</v>
      </c>
      <c r="W98" s="358">
        <f t="shared" si="200"/>
        <v>-1.7447491323193587</v>
      </c>
      <c r="X98" s="366">
        <f t="shared" si="135"/>
        <v>40.286624203821653</v>
      </c>
      <c r="Y98" s="367">
        <f t="shared" ref="Y98:AA98" si="215">H98*$E98/1000</f>
        <v>1.3576592356687898</v>
      </c>
      <c r="Z98" s="367">
        <f t="shared" si="215"/>
        <v>0.68890127388535027</v>
      </c>
      <c r="AA98" s="367">
        <f t="shared" si="215"/>
        <v>0.65667197452229298</v>
      </c>
      <c r="AB98" s="367">
        <f t="shared" ref="AB98:AF98" si="216">L98*$E98/1000</f>
        <v>1.9619585987261146</v>
      </c>
      <c r="AC98" s="367">
        <f t="shared" si="216"/>
        <v>0.15711783439490443</v>
      </c>
      <c r="AD98" s="367">
        <f t="shared" si="216"/>
        <v>0.12085987261146497</v>
      </c>
      <c r="AE98" s="367">
        <f t="shared" si="216"/>
        <v>5.6401273885350309E-2</v>
      </c>
      <c r="AF98" s="367">
        <f t="shared" si="216"/>
        <v>0.2538057324840764</v>
      </c>
      <c r="AG98" s="368">
        <f t="shared" si="138"/>
        <v>1.2449757076846162</v>
      </c>
      <c r="AH98" s="369"/>
      <c r="AI98" s="344">
        <v>202.70295432513598</v>
      </c>
      <c r="AJ98" s="193"/>
      <c r="AK98" s="193"/>
      <c r="AL98" s="193"/>
      <c r="AM98" s="193"/>
    </row>
    <row r="99" spans="1:39" ht="12.75" customHeight="1">
      <c r="A99" s="329">
        <v>96</v>
      </c>
      <c r="B99" s="345">
        <v>5</v>
      </c>
      <c r="C99" s="331">
        <v>48</v>
      </c>
      <c r="D99" s="358">
        <f>測定日数!D52</f>
        <v>28</v>
      </c>
      <c r="E99" s="359">
        <f>mm!D52</f>
        <v>50.318471337579624</v>
      </c>
      <c r="F99" s="360">
        <f>pH!D52</f>
        <v>4.3499999999999996</v>
      </c>
      <c r="G99" s="360">
        <f>EC!D52</f>
        <v>2.99</v>
      </c>
      <c r="H99" s="361">
        <f>'SO4'!D52</f>
        <v>37.1</v>
      </c>
      <c r="I99" s="361">
        <f>'NO3'!D52</f>
        <v>24.9</v>
      </c>
      <c r="J99" s="361">
        <f>Cl!D52</f>
        <v>10.9</v>
      </c>
      <c r="K99" s="361">
        <f>H!D52</f>
        <v>44.668359215096359</v>
      </c>
      <c r="L99" s="361">
        <f>'NH4'!D52</f>
        <v>43.5</v>
      </c>
      <c r="M99" s="361">
        <f>Na!D52</f>
        <v>4.5</v>
      </c>
      <c r="N99" s="361">
        <f>K!D52</f>
        <v>3.8</v>
      </c>
      <c r="O99" s="361">
        <f>Mg!D52</f>
        <v>1.4</v>
      </c>
      <c r="P99" s="362">
        <f>Ca!D52</f>
        <v>5.4</v>
      </c>
      <c r="Q99" s="363">
        <f t="shared" si="128"/>
        <v>0.124</v>
      </c>
      <c r="R99" s="364">
        <f t="shared" si="129"/>
        <v>110</v>
      </c>
      <c r="S99" s="365">
        <f t="shared" si="130"/>
        <v>110.06835921509638</v>
      </c>
      <c r="T99" s="365">
        <f t="shared" si="131"/>
        <v>110.124</v>
      </c>
      <c r="U99" s="365">
        <f t="shared" si="199"/>
        <v>3.1062718575351488E-2</v>
      </c>
      <c r="V99" s="365">
        <f t="shared" si="133"/>
        <v>-2.526917151074401E-2</v>
      </c>
      <c r="W99" s="358">
        <f t="shared" si="200"/>
        <v>-2.1076779730366004</v>
      </c>
      <c r="X99" s="366">
        <f t="shared" si="135"/>
        <v>50.318471337579624</v>
      </c>
      <c r="Y99" s="367">
        <f t="shared" ref="Y99:AA99" si="217">H99*$E99/1000</f>
        <v>1.8668152866242043</v>
      </c>
      <c r="Z99" s="367">
        <f t="shared" si="217"/>
        <v>1.2529299363057325</v>
      </c>
      <c r="AA99" s="367">
        <f t="shared" si="217"/>
        <v>0.54847133757961797</v>
      </c>
      <c r="AB99" s="367">
        <f t="shared" ref="AB99:AF99" si="218">L99*$E99/1000</f>
        <v>2.1888535031847138</v>
      </c>
      <c r="AC99" s="367">
        <f t="shared" si="218"/>
        <v>0.22643312101910831</v>
      </c>
      <c r="AD99" s="367">
        <f t="shared" si="218"/>
        <v>0.19121019108280257</v>
      </c>
      <c r="AE99" s="367">
        <f t="shared" si="218"/>
        <v>7.0445859872611469E-2</v>
      </c>
      <c r="AF99" s="367">
        <f t="shared" si="218"/>
        <v>0.27171974522292996</v>
      </c>
      <c r="AG99" s="368">
        <f t="shared" si="138"/>
        <v>2.2476435528615366</v>
      </c>
      <c r="AH99" s="369"/>
      <c r="AI99" s="344">
        <v>220.06835921509639</v>
      </c>
      <c r="AJ99" s="193"/>
      <c r="AK99" s="193"/>
      <c r="AL99" s="193"/>
      <c r="AM99" s="193"/>
    </row>
    <row r="100" spans="1:39" ht="12.75" customHeight="1">
      <c r="A100" s="329">
        <v>97</v>
      </c>
      <c r="B100" s="345">
        <v>5</v>
      </c>
      <c r="C100" s="331">
        <v>49</v>
      </c>
      <c r="D100" s="358">
        <f>測定日数!D53</f>
        <v>28</v>
      </c>
      <c r="E100" s="359">
        <f>mm!D53</f>
        <v>76.178343949044589</v>
      </c>
      <c r="F100" s="360">
        <f>pH!D53</f>
        <v>4.6180875524297713</v>
      </c>
      <c r="G100" s="360">
        <f>EC!D53</f>
        <v>1.3310564381270904</v>
      </c>
      <c r="H100" s="361">
        <f>'SO4'!D53</f>
        <v>16.54809641412773</v>
      </c>
      <c r="I100" s="361">
        <f>'NO3'!D53</f>
        <v>10.856872428750002</v>
      </c>
      <c r="J100" s="361">
        <f>Cl!D53</f>
        <v>7.2726572776374292</v>
      </c>
      <c r="K100" s="361">
        <f>H!D53</f>
        <v>24.09419648143108</v>
      </c>
      <c r="L100" s="361">
        <f>'NH4'!D53</f>
        <v>6.8279343196110238</v>
      </c>
      <c r="M100" s="361">
        <f>Na!D53</f>
        <v>4.3147554654461784</v>
      </c>
      <c r="N100" s="361">
        <f>K!D53</f>
        <v>0.1818088729231952</v>
      </c>
      <c r="O100" s="361">
        <f>Mg!D53</f>
        <v>0.92290193478353078</v>
      </c>
      <c r="P100" s="362">
        <f>Ca!D53</f>
        <v>2.682253001544225</v>
      </c>
      <c r="Q100" s="363">
        <f t="shared" si="128"/>
        <v>0.22988426059116143</v>
      </c>
      <c r="R100" s="364">
        <f t="shared" si="129"/>
        <v>51.225722534642898</v>
      </c>
      <c r="S100" s="365">
        <f t="shared" si="130"/>
        <v>42.62900501206699</v>
      </c>
      <c r="T100" s="365">
        <f t="shared" si="131"/>
        <v>51.455606795234061</v>
      </c>
      <c r="U100" s="365">
        <f t="shared" si="199"/>
        <v>-9.1595998915424577</v>
      </c>
      <c r="V100" s="365">
        <f t="shared" si="133"/>
        <v>-9.3815573169874291</v>
      </c>
      <c r="W100" s="358">
        <f t="shared" si="200"/>
        <v>0.91047524143600378</v>
      </c>
      <c r="X100" s="366">
        <f t="shared" si="135"/>
        <v>76.178343949044589</v>
      </c>
      <c r="Y100" s="367">
        <f t="shared" ref="Y100:AA100" si="219">H100*$E100/1000</f>
        <v>1.2606065803373736</v>
      </c>
      <c r="Z100" s="367">
        <f t="shared" si="219"/>
        <v>0.82705856208821671</v>
      </c>
      <c r="AA100" s="367">
        <f t="shared" si="219"/>
        <v>0.55401898751938627</v>
      </c>
      <c r="AB100" s="367">
        <f t="shared" ref="AB100:AF100" si="220">L100*$E100/1000</f>
        <v>0.52014072906081432</v>
      </c>
      <c r="AC100" s="367">
        <f t="shared" si="220"/>
        <v>0.32869092590277893</v>
      </c>
      <c r="AD100" s="367">
        <f t="shared" si="220"/>
        <v>1.3849898854531304E-2</v>
      </c>
      <c r="AE100" s="367">
        <f t="shared" si="220"/>
        <v>7.0305141019178521E-2</v>
      </c>
      <c r="AF100" s="367">
        <f t="shared" si="220"/>
        <v>0.20432959170999321</v>
      </c>
      <c r="AG100" s="368">
        <f t="shared" si="138"/>
        <v>1.8354559867383169</v>
      </c>
      <c r="AH100" s="369"/>
      <c r="AI100" s="344">
        <v>93.854727546709881</v>
      </c>
      <c r="AJ100" s="193"/>
      <c r="AK100" s="193"/>
      <c r="AL100" s="193"/>
      <c r="AM100" s="193"/>
    </row>
    <row r="101" spans="1:39" ht="12.75" customHeight="1">
      <c r="A101" s="329">
        <v>98</v>
      </c>
      <c r="B101" s="345">
        <v>5</v>
      </c>
      <c r="C101" s="331">
        <v>50</v>
      </c>
      <c r="D101" s="358">
        <f>測定日数!D54</f>
        <v>28</v>
      </c>
      <c r="E101" s="359">
        <f>mm!D54</f>
        <v>185.15131149652549</v>
      </c>
      <c r="F101" s="360">
        <f>pH!D54</f>
        <v>4.79</v>
      </c>
      <c r="G101" s="360">
        <f>EC!D54</f>
        <v>1.8</v>
      </c>
      <c r="H101" s="361">
        <f>'SO4'!D54</f>
        <v>19.3</v>
      </c>
      <c r="I101" s="361">
        <f>'NO3'!D54</f>
        <v>11.9</v>
      </c>
      <c r="J101" s="361">
        <f>Cl!D54</f>
        <v>50.7</v>
      </c>
      <c r="K101" s="361">
        <f>H!D54</f>
        <v>16.218100973589298</v>
      </c>
      <c r="L101" s="361">
        <f>'NH4'!D54</f>
        <v>18.5</v>
      </c>
      <c r="M101" s="361">
        <f>Na!D54</f>
        <v>50.7</v>
      </c>
      <c r="N101" s="361">
        <f>K!D54</f>
        <v>2.2000000000000002</v>
      </c>
      <c r="O101" s="361">
        <f>Mg!D54</f>
        <v>6.2</v>
      </c>
      <c r="P101" s="362">
        <f>Ca!D54</f>
        <v>4.5</v>
      </c>
      <c r="Q101" s="363">
        <f t="shared" si="128"/>
        <v>0.34152435921393287</v>
      </c>
      <c r="R101" s="364">
        <f t="shared" si="129"/>
        <v>101.2</v>
      </c>
      <c r="S101" s="365">
        <f t="shared" si="130"/>
        <v>109.01810097358931</v>
      </c>
      <c r="T101" s="365">
        <f t="shared" si="131"/>
        <v>101.54152435921394</v>
      </c>
      <c r="U101" s="365">
        <f t="shared" si="199"/>
        <v>3.7190427167694446</v>
      </c>
      <c r="V101" s="365">
        <f t="shared" si="133"/>
        <v>3.5508120811661574</v>
      </c>
      <c r="W101" s="358">
        <f t="shared" si="200"/>
        <v>2.012473028976975</v>
      </c>
      <c r="X101" s="366">
        <f t="shared" si="135"/>
        <v>185.15131149652549</v>
      </c>
      <c r="Y101" s="367">
        <f t="shared" ref="Y101:AA101" si="221">H101*$E101/1000</f>
        <v>3.5734203118829422</v>
      </c>
      <c r="Z101" s="367">
        <f t="shared" si="221"/>
        <v>2.2033006068086531</v>
      </c>
      <c r="AA101" s="367">
        <f t="shared" si="221"/>
        <v>9.3871714928738434</v>
      </c>
      <c r="AB101" s="367">
        <f t="shared" ref="AB101:AF101" si="222">L101*$E101/1000</f>
        <v>3.4252992626857219</v>
      </c>
      <c r="AC101" s="367">
        <f t="shared" si="222"/>
        <v>9.3871714928738434</v>
      </c>
      <c r="AD101" s="367">
        <f t="shared" si="222"/>
        <v>0.40733288529235612</v>
      </c>
      <c r="AE101" s="367">
        <f t="shared" si="222"/>
        <v>1.147938131278458</v>
      </c>
      <c r="AF101" s="367">
        <f t="shared" si="222"/>
        <v>0.83318090173436476</v>
      </c>
      <c r="AG101" s="368">
        <f t="shared" si="138"/>
        <v>3.0028026652431352</v>
      </c>
      <c r="AH101" s="369"/>
      <c r="AI101" s="344">
        <v>210.21810097358932</v>
      </c>
      <c r="AJ101" s="193"/>
      <c r="AK101" s="193"/>
      <c r="AL101" s="193"/>
      <c r="AM101" s="193"/>
    </row>
    <row r="102" spans="1:39" ht="12.75" customHeight="1">
      <c r="A102" s="329">
        <v>99</v>
      </c>
      <c r="B102" s="345">
        <v>5</v>
      </c>
      <c r="C102" s="331">
        <v>51</v>
      </c>
      <c r="D102" s="358">
        <f>測定日数!D55</f>
        <v>27</v>
      </c>
      <c r="E102" s="359">
        <f>mm!D55</f>
        <v>79.5</v>
      </c>
      <c r="F102" s="360">
        <f>pH!D55</f>
        <v>5.2036273679699185</v>
      </c>
      <c r="G102" s="360">
        <f>EC!D55</f>
        <v>1.7792704402515722</v>
      </c>
      <c r="H102" s="361">
        <f>'SO4'!D55</f>
        <v>15.628989743045816</v>
      </c>
      <c r="I102" s="361">
        <f>'NO3'!D55</f>
        <v>10.251947596198219</v>
      </c>
      <c r="J102" s="361">
        <f>Cl!D55</f>
        <v>53.385492899025117</v>
      </c>
      <c r="K102" s="361">
        <f>H!D55</f>
        <v>6.2570933173728154</v>
      </c>
      <c r="L102" s="361">
        <f>'NH4'!D55</f>
        <v>19.491974508081274</v>
      </c>
      <c r="M102" s="361">
        <f>Na!D55</f>
        <v>51.085924697913505</v>
      </c>
      <c r="N102" s="361">
        <f>K!D55</f>
        <v>3.8781386221428686</v>
      </c>
      <c r="O102" s="361">
        <f>Mg!D55</f>
        <v>7.6263033763654411</v>
      </c>
      <c r="P102" s="362">
        <f>Ca!D55</f>
        <v>6.7396653234411685</v>
      </c>
      <c r="Q102" s="363">
        <f t="shared" si="128"/>
        <v>0.88521558840959924</v>
      </c>
      <c r="R102" s="364">
        <f t="shared" si="129"/>
        <v>94.895419981314973</v>
      </c>
      <c r="S102" s="365">
        <f t="shared" si="130"/>
        <v>109.44506854512369</v>
      </c>
      <c r="T102" s="365">
        <f t="shared" si="131"/>
        <v>95.780635569724566</v>
      </c>
      <c r="U102" s="365">
        <f t="shared" si="199"/>
        <v>7.1202964565322571</v>
      </c>
      <c r="V102" s="365">
        <f t="shared" si="133"/>
        <v>6.6582463606762632</v>
      </c>
      <c r="W102" s="358">
        <f t="shared" si="200"/>
        <v>-7.2369319057488832</v>
      </c>
      <c r="X102" s="366">
        <f t="shared" si="135"/>
        <v>79.5</v>
      </c>
      <c r="Y102" s="367">
        <f t="shared" ref="Y102:AA102" si="223">H102*$E102/1000</f>
        <v>1.2425046845721424</v>
      </c>
      <c r="Z102" s="367">
        <f t="shared" si="223"/>
        <v>0.8150298338977584</v>
      </c>
      <c r="AA102" s="367">
        <f t="shared" si="223"/>
        <v>4.2441466854724972</v>
      </c>
      <c r="AB102" s="367">
        <f t="shared" ref="AB102:AF102" si="224">L102*$E102/1000</f>
        <v>1.5496119733924614</v>
      </c>
      <c r="AC102" s="367">
        <f t="shared" si="224"/>
        <v>4.0613310134841232</v>
      </c>
      <c r="AD102" s="367">
        <f t="shared" si="224"/>
        <v>0.30831202046035805</v>
      </c>
      <c r="AE102" s="367">
        <f t="shared" si="224"/>
        <v>0.60629111842105265</v>
      </c>
      <c r="AF102" s="367">
        <f t="shared" si="224"/>
        <v>0.53580339321357295</v>
      </c>
      <c r="AG102" s="368">
        <f t="shared" si="138"/>
        <v>0.49743891873113882</v>
      </c>
      <c r="AH102" s="369"/>
      <c r="AI102" s="344">
        <v>204.34048852643866</v>
      </c>
      <c r="AJ102" s="193"/>
      <c r="AK102" s="193"/>
      <c r="AL102" s="193"/>
      <c r="AM102" s="193"/>
    </row>
    <row r="103" spans="1:39" ht="12.75" customHeight="1">
      <c r="A103" s="329">
        <v>100</v>
      </c>
      <c r="B103" s="345">
        <v>5</v>
      </c>
      <c r="C103" s="331">
        <v>52</v>
      </c>
      <c r="D103" s="358">
        <f>測定日数!D56</f>
        <v>28</v>
      </c>
      <c r="E103" s="359">
        <f>mm!D56</f>
        <v>514.637057784229</v>
      </c>
      <c r="F103" s="360">
        <f>pH!D56</f>
        <v>5.5</v>
      </c>
      <c r="G103" s="360">
        <f>EC!D56</f>
        <v>1.4</v>
      </c>
      <c r="H103" s="361">
        <f>'SO4'!D56</f>
        <v>9</v>
      </c>
      <c r="I103" s="361">
        <f>'NO3'!D56</f>
        <v>3.4</v>
      </c>
      <c r="J103" s="361">
        <f>Cl!D56</f>
        <v>80.599999999999994</v>
      </c>
      <c r="K103" s="361">
        <f>H!D56</f>
        <v>3.1622776601683795</v>
      </c>
      <c r="L103" s="361">
        <f>'NH4'!D56</f>
        <v>6.3</v>
      </c>
      <c r="M103" s="361">
        <f>Na!D56</f>
        <v>77</v>
      </c>
      <c r="N103" s="361">
        <f>K!D56</f>
        <v>2.4</v>
      </c>
      <c r="O103" s="361">
        <f>Mg!D56</f>
        <v>7.8</v>
      </c>
      <c r="P103" s="362">
        <f>Ca!D56</f>
        <v>2.2999999999999998</v>
      </c>
      <c r="Q103" s="363">
        <f t="shared" si="128"/>
        <v>1.7515465553322167</v>
      </c>
      <c r="R103" s="364">
        <f t="shared" si="129"/>
        <v>102</v>
      </c>
      <c r="S103" s="365">
        <f t="shared" si="130"/>
        <v>109.06227766016838</v>
      </c>
      <c r="T103" s="365">
        <f t="shared" si="131"/>
        <v>103.75154655533221</v>
      </c>
      <c r="U103" s="365">
        <f t="shared" si="199"/>
        <v>3.3460634171395416</v>
      </c>
      <c r="V103" s="365">
        <f t="shared" si="133"/>
        <v>2.4954822011273041</v>
      </c>
      <c r="W103" s="358">
        <f t="shared" si="200"/>
        <v>1.9004630518987917</v>
      </c>
      <c r="X103" s="366">
        <f t="shared" si="135"/>
        <v>514.637057784229</v>
      </c>
      <c r="Y103" s="367">
        <f t="shared" ref="Y103:AA103" si="225">H103*$E103/1000</f>
        <v>4.6317335200580612</v>
      </c>
      <c r="Z103" s="367">
        <f t="shared" si="225"/>
        <v>1.7497659964663785</v>
      </c>
      <c r="AA103" s="367">
        <f t="shared" si="225"/>
        <v>41.479746857408855</v>
      </c>
      <c r="AB103" s="367">
        <f t="shared" ref="AB103:AF103" si="226">L103*$E103/1000</f>
        <v>3.2422134640406424</v>
      </c>
      <c r="AC103" s="367">
        <f t="shared" si="226"/>
        <v>39.627053449385635</v>
      </c>
      <c r="AD103" s="367">
        <f t="shared" si="226"/>
        <v>1.2351289386821496</v>
      </c>
      <c r="AE103" s="367">
        <f t="shared" si="226"/>
        <v>4.014169050716986</v>
      </c>
      <c r="AF103" s="367">
        <f t="shared" si="226"/>
        <v>1.1836652329037265</v>
      </c>
      <c r="AG103" s="368">
        <f t="shared" si="138"/>
        <v>1.6274252709258508</v>
      </c>
      <c r="AH103" s="369"/>
      <c r="AI103" s="344">
        <v>211.06227766016838</v>
      </c>
      <c r="AJ103" s="193"/>
      <c r="AK103" s="193"/>
      <c r="AL103" s="193"/>
      <c r="AM103" s="193"/>
    </row>
    <row r="104" spans="1:39" ht="12.75" customHeight="1">
      <c r="A104" s="329">
        <v>101</v>
      </c>
      <c r="B104" s="345">
        <v>6</v>
      </c>
      <c r="C104" s="371">
        <v>1</v>
      </c>
      <c r="D104" s="358">
        <f>測定日数!E5</f>
        <v>28</v>
      </c>
      <c r="E104" s="359">
        <f>mm!E5</f>
        <v>56.608277973892207</v>
      </c>
      <c r="F104" s="360">
        <f>pH!E5</f>
        <v>4.3472151831815316</v>
      </c>
      <c r="G104" s="360">
        <f>EC!E5</f>
        <v>3.414286999550157</v>
      </c>
      <c r="H104" s="361">
        <f>'SO4'!E5</f>
        <v>22.200672980474689</v>
      </c>
      <c r="I104" s="361">
        <f>'NO3'!E5</f>
        <v>19.372046320933443</v>
      </c>
      <c r="J104" s="361">
        <f>Cl!E5</f>
        <v>73.24286584109997</v>
      </c>
      <c r="K104" s="361">
        <f>H!E5</f>
        <v>44.955705425744696</v>
      </c>
      <c r="L104" s="361">
        <f>'NH4'!E5</f>
        <v>45.244824359949405</v>
      </c>
      <c r="M104" s="361">
        <f>Na!E5</f>
        <v>35.573560951312857</v>
      </c>
      <c r="N104" s="361">
        <f>K!E5</f>
        <v>2.5147152270899995</v>
      </c>
      <c r="O104" s="361">
        <f>Mg!E5</f>
        <v>4.7666668751735219</v>
      </c>
      <c r="P104" s="362">
        <f>Ca!E5</f>
        <v>5.0465707149826491</v>
      </c>
      <c r="Q104" s="363">
        <f t="shared" si="128"/>
        <v>0.12320742139884229</v>
      </c>
      <c r="R104" s="364">
        <f t="shared" si="129"/>
        <v>137.01625812298278</v>
      </c>
      <c r="S104" s="365">
        <f t="shared" si="130"/>
        <v>147.91528114440925</v>
      </c>
      <c r="T104" s="365">
        <f t="shared" si="131"/>
        <v>137.13946554438164</v>
      </c>
      <c r="U104" s="365">
        <f t="shared" si="199"/>
        <v>3.8251374521226165</v>
      </c>
      <c r="V104" s="365">
        <f t="shared" si="133"/>
        <v>3.7802617655730995</v>
      </c>
      <c r="W104" s="358">
        <f t="shared" si="200"/>
        <v>-2.2336841720988052</v>
      </c>
      <c r="X104" s="366">
        <f t="shared" si="135"/>
        <v>56.608277973892207</v>
      </c>
      <c r="Y104" s="367">
        <f t="shared" ref="Y104:AA104" si="227">H104*$E104/1000</f>
        <v>1.2567418672861892</v>
      </c>
      <c r="Z104" s="367">
        <f t="shared" si="227"/>
        <v>1.0966181830585162</v>
      </c>
      <c r="AA104" s="367">
        <f t="shared" si="227"/>
        <v>4.1461525091374813</v>
      </c>
      <c r="AB104" s="367">
        <f t="shared" ref="AB104:AF104" si="228">L104*$E104/1000</f>
        <v>2.5612315942479453</v>
      </c>
      <c r="AC104" s="367">
        <f t="shared" si="228"/>
        <v>2.0137580268531154</v>
      </c>
      <c r="AD104" s="367">
        <f t="shared" si="228"/>
        <v>0.14235369860029015</v>
      </c>
      <c r="AE104" s="367">
        <f t="shared" si="228"/>
        <v>0.26983280347876687</v>
      </c>
      <c r="AF104" s="367">
        <f t="shared" si="228"/>
        <v>0.28567767784864173</v>
      </c>
      <c r="AG104" s="368">
        <f t="shared" si="138"/>
        <v>2.5448650692529702</v>
      </c>
      <c r="AH104" s="369"/>
      <c r="AI104" s="344">
        <v>284.93153926739205</v>
      </c>
      <c r="AJ104" s="193"/>
      <c r="AK104" s="193"/>
      <c r="AL104" s="193"/>
      <c r="AM104" s="193"/>
    </row>
    <row r="105" spans="1:39" ht="12.75" customHeight="1">
      <c r="A105" s="329">
        <v>102</v>
      </c>
      <c r="B105" s="345">
        <v>6</v>
      </c>
      <c r="C105" s="371">
        <v>2</v>
      </c>
      <c r="D105" s="358">
        <f>測定日数!E6</f>
        <v>21</v>
      </c>
      <c r="E105" s="359">
        <f>mm!E6</f>
        <v>19.097467817230161</v>
      </c>
      <c r="F105" s="360">
        <f>pH!E6</f>
        <v>5.5462091425174052</v>
      </c>
      <c r="G105" s="360">
        <f>EC!E6</f>
        <v>0.87394666666666643</v>
      </c>
      <c r="H105" s="361">
        <f>'SO4'!E6</f>
        <v>12.581730915688464</v>
      </c>
      <c r="I105" s="361">
        <f>'NO3'!E6</f>
        <v>17.63899569375862</v>
      </c>
      <c r="J105" s="361">
        <f>Cl!E6</f>
        <v>6.2031690425322443</v>
      </c>
      <c r="K105" s="361">
        <f>H!E6</f>
        <v>2.8430916345154857</v>
      </c>
      <c r="L105" s="361">
        <f>'NH4'!E6</f>
        <v>38.130433177126875</v>
      </c>
      <c r="M105" s="361">
        <f>Na!E6</f>
        <v>5.0204565571935422</v>
      </c>
      <c r="N105" s="361">
        <f>K!E6</f>
        <v>0.30826818726623356</v>
      </c>
      <c r="O105" s="361">
        <f>Mg!E6</f>
        <v>0.85588595725069283</v>
      </c>
      <c r="P105" s="362">
        <f>Ca!E6</f>
        <v>1.8527000224467596</v>
      </c>
      <c r="Q105" s="363">
        <f t="shared" si="128"/>
        <v>1.9481878372927901</v>
      </c>
      <c r="R105" s="364">
        <f t="shared" si="129"/>
        <v>49.00562656766779</v>
      </c>
      <c r="S105" s="365">
        <f t="shared" si="130"/>
        <v>51.719421515497046</v>
      </c>
      <c r="T105" s="365">
        <f t="shared" si="131"/>
        <v>50.953814404960582</v>
      </c>
      <c r="U105" s="365">
        <f t="shared" si="199"/>
        <v>2.6942602654193619</v>
      </c>
      <c r="V105" s="365">
        <f t="shared" si="133"/>
        <v>0.74567349871936539</v>
      </c>
      <c r="W105" s="358">
        <f t="shared" si="200"/>
        <v>-3.6043276096790624</v>
      </c>
      <c r="X105" s="366">
        <f t="shared" si="135"/>
        <v>19.097467817230161</v>
      </c>
      <c r="Y105" s="367">
        <f t="shared" ref="Y105:AA105" si="229">H105*$E105/1000</f>
        <v>0.2402792012474102</v>
      </c>
      <c r="Z105" s="367">
        <f t="shared" si="229"/>
        <v>0.33686015258981666</v>
      </c>
      <c r="AA105" s="367">
        <f t="shared" si="229"/>
        <v>0.11846482115459797</v>
      </c>
      <c r="AB105" s="367">
        <f t="shared" ref="AB105:AF105" si="230">L105*$E105/1000</f>
        <v>0.72819472045722566</v>
      </c>
      <c r="AC105" s="367">
        <f t="shared" si="230"/>
        <v>9.5878007528805806E-2</v>
      </c>
      <c r="AD105" s="367">
        <f t="shared" si="230"/>
        <v>5.8871417853927762E-3</v>
      </c>
      <c r="AE105" s="367">
        <f t="shared" si="230"/>
        <v>1.6345254523814336E-2</v>
      </c>
      <c r="AF105" s="367">
        <f t="shared" si="230"/>
        <v>3.5381879053658589E-2</v>
      </c>
      <c r="AG105" s="368">
        <f t="shared" si="138"/>
        <v>5.4295850991595784E-2</v>
      </c>
      <c r="AH105" s="369"/>
      <c r="AI105" s="344">
        <v>284.93153926739205</v>
      </c>
      <c r="AJ105" s="193"/>
      <c r="AK105" s="193"/>
      <c r="AL105" s="193"/>
      <c r="AM105" s="193"/>
    </row>
    <row r="106" spans="1:39" ht="12.75" customHeight="1">
      <c r="A106" s="329">
        <v>103</v>
      </c>
      <c r="B106" s="345">
        <v>6</v>
      </c>
      <c r="C106" s="371">
        <v>3</v>
      </c>
      <c r="D106" s="358">
        <f>測定日数!E7</f>
        <v>28</v>
      </c>
      <c r="E106" s="359">
        <f>mm!E7</f>
        <v>44.904458598726116</v>
      </c>
      <c r="F106" s="360">
        <f>pH!E7</f>
        <v>4.5274429401671856</v>
      </c>
      <c r="G106" s="360">
        <f>EC!E7</f>
        <v>3.2151773049645391</v>
      </c>
      <c r="H106" s="361">
        <f>'SO4'!E7</f>
        <v>37.519946808510639</v>
      </c>
      <c r="I106" s="361">
        <f>'NO3'!E7</f>
        <v>33.180622283230385</v>
      </c>
      <c r="J106" s="361">
        <f>Cl!E7</f>
        <v>50.288589462733448</v>
      </c>
      <c r="K106" s="361">
        <f>H!E7</f>
        <v>29.686367525392829</v>
      </c>
      <c r="L106" s="361">
        <f>'NH4'!E7</f>
        <v>66.907013396375106</v>
      </c>
      <c r="M106" s="361">
        <f>Na!E7</f>
        <v>27.869256860931234</v>
      </c>
      <c r="N106" s="361">
        <f>K!E7</f>
        <v>3.0980754929168706</v>
      </c>
      <c r="O106" s="361">
        <f>Mg!E7</f>
        <v>4.6726789831596767</v>
      </c>
      <c r="P106" s="362">
        <f>Ca!E7</f>
        <v>10.11790780141844</v>
      </c>
      <c r="Q106" s="363">
        <f t="shared" si="128"/>
        <v>0.18657980091145063</v>
      </c>
      <c r="R106" s="364">
        <f t="shared" si="129"/>
        <v>158.50910536298511</v>
      </c>
      <c r="S106" s="365">
        <f t="shared" si="130"/>
        <v>157.14188684477227</v>
      </c>
      <c r="T106" s="365">
        <f t="shared" si="131"/>
        <v>158.69568516389654</v>
      </c>
      <c r="U106" s="365">
        <f t="shared" si="199"/>
        <v>-0.43314247443041515</v>
      </c>
      <c r="V106" s="365">
        <f t="shared" si="133"/>
        <v>-0.49196120310905306</v>
      </c>
      <c r="W106" s="358">
        <f t="shared" si="200"/>
        <v>-2.0763240000945742</v>
      </c>
      <c r="X106" s="366">
        <f t="shared" si="135"/>
        <v>44.904458598726116</v>
      </c>
      <c r="Y106" s="367">
        <f t="shared" ref="Y106:AA106" si="231">H106*$E106/1000</f>
        <v>1.6848128980891719</v>
      </c>
      <c r="Z106" s="367">
        <f t="shared" si="231"/>
        <v>1.4899578795972879</v>
      </c>
      <c r="AA106" s="367">
        <f t="shared" si="231"/>
        <v>2.2581818835176488</v>
      </c>
      <c r="AB106" s="367">
        <f t="shared" ref="AB106:AF106" si="232">L106*$E106/1000</f>
        <v>3.0044232130219397</v>
      </c>
      <c r="AC106" s="367">
        <f t="shared" si="232"/>
        <v>1.2514538908889503</v>
      </c>
      <c r="AD106" s="367">
        <f t="shared" si="232"/>
        <v>0.13911740270741363</v>
      </c>
      <c r="AE106" s="367">
        <f t="shared" si="232"/>
        <v>0.20982411994443134</v>
      </c>
      <c r="AF106" s="367">
        <f t="shared" si="232"/>
        <v>0.45433917197452228</v>
      </c>
      <c r="AG106" s="368">
        <f t="shared" si="138"/>
        <v>1.3330502614905697</v>
      </c>
      <c r="AH106" s="369"/>
      <c r="AI106" s="344">
        <v>240.61109859073611</v>
      </c>
      <c r="AJ106" s="193"/>
      <c r="AK106" s="193"/>
      <c r="AL106" s="193"/>
      <c r="AM106" s="193"/>
    </row>
    <row r="107" spans="1:39" ht="12.75" customHeight="1">
      <c r="A107" s="329">
        <v>104</v>
      </c>
      <c r="B107" s="345">
        <v>6</v>
      </c>
      <c r="C107" s="371">
        <v>4</v>
      </c>
      <c r="D107" s="358">
        <f>測定日数!E8</f>
        <v>28</v>
      </c>
      <c r="E107" s="359">
        <f>mm!E8</f>
        <v>166.82316915956568</v>
      </c>
      <c r="F107" s="360">
        <f>pH!E8</f>
        <v>5.2453949191831821</v>
      </c>
      <c r="G107" s="360">
        <f>EC!E8</f>
        <v>0.44660321700471295</v>
      </c>
      <c r="H107" s="361">
        <f>'SO4'!E8</f>
        <v>5.2585189332141331</v>
      </c>
      <c r="I107" s="361">
        <f>'NO3'!E8</f>
        <v>4.672256288995408</v>
      </c>
      <c r="J107" s="361">
        <f>Cl!E8</f>
        <v>4.0976769760918241</v>
      </c>
      <c r="K107" s="361">
        <f>H!E8</f>
        <v>5.6833588806842528</v>
      </c>
      <c r="L107" s="361">
        <f>'NH4'!E8</f>
        <v>9.3553080999921754</v>
      </c>
      <c r="M107" s="361">
        <f>Na!E8</f>
        <v>2.3266435454082104</v>
      </c>
      <c r="N107" s="361">
        <f>K!E8</f>
        <v>1.0855180105644604</v>
      </c>
      <c r="O107" s="361">
        <f>Mg!E8</f>
        <v>0.38635210564270794</v>
      </c>
      <c r="P107" s="362">
        <f>Ca!E8</f>
        <v>1.455769979864038</v>
      </c>
      <c r="Q107" s="363">
        <f t="shared" si="128"/>
        <v>0.97457800201508482</v>
      </c>
      <c r="R107" s="364">
        <f t="shared" si="129"/>
        <v>19.286971131515497</v>
      </c>
      <c r="S107" s="365">
        <f t="shared" si="130"/>
        <v>22.135072707662587</v>
      </c>
      <c r="T107" s="365">
        <f t="shared" si="131"/>
        <v>20.261549133530583</v>
      </c>
      <c r="U107" s="365">
        <f t="shared" si="199"/>
        <v>6.8758113124617948</v>
      </c>
      <c r="V107" s="365">
        <f t="shared" si="133"/>
        <v>4.4190397554544365</v>
      </c>
      <c r="W107" s="358">
        <f t="shared" si="200"/>
        <v>1.2032206570514965</v>
      </c>
      <c r="X107" s="366">
        <f t="shared" si="135"/>
        <v>166.82316915956568</v>
      </c>
      <c r="Y107" s="367">
        <f t="shared" ref="Y107:AA107" si="233">H107*$E107/1000</f>
        <v>0.87724279352436019</v>
      </c>
      <c r="Z107" s="367">
        <f t="shared" si="233"/>
        <v>0.77944060125592562</v>
      </c>
      <c r="AA107" s="367">
        <f t="shared" si="233"/>
        <v>0.68358745934382403</v>
      </c>
      <c r="AB107" s="367">
        <f t="shared" ref="AB107:AF107" si="234">L107*$E107/1000</f>
        <v>1.5606821457048496</v>
      </c>
      <c r="AC107" s="367">
        <f t="shared" si="234"/>
        <v>0.3881380497496455</v>
      </c>
      <c r="AD107" s="367">
        <f t="shared" si="234"/>
        <v>0.18108955470215019</v>
      </c>
      <c r="AE107" s="367">
        <f t="shared" si="234"/>
        <v>6.4452482674787856E-2</v>
      </c>
      <c r="AF107" s="367">
        <f t="shared" si="234"/>
        <v>0.24285616160827592</v>
      </c>
      <c r="AG107" s="368">
        <f t="shared" si="138"/>
        <v>0.9481159399469089</v>
      </c>
      <c r="AH107" s="369"/>
      <c r="AI107" s="344">
        <v>43.523675467140166</v>
      </c>
      <c r="AJ107" s="193"/>
      <c r="AK107" s="193"/>
      <c r="AL107" s="193"/>
      <c r="AM107" s="193"/>
    </row>
    <row r="108" spans="1:39" ht="12.75" customHeight="1">
      <c r="A108" s="329">
        <v>105</v>
      </c>
      <c r="B108" s="345">
        <v>6</v>
      </c>
      <c r="C108" s="371">
        <v>5</v>
      </c>
      <c r="D108" s="358">
        <f>測定日数!E9</f>
        <v>35</v>
      </c>
      <c r="E108" s="359">
        <f>mm!E9</f>
        <v>120.44585987261146</v>
      </c>
      <c r="F108" s="360">
        <f>pH!E9</f>
        <v>4.46</v>
      </c>
      <c r="G108" s="360">
        <f>EC!E9</f>
        <v>2.9</v>
      </c>
      <c r="H108" s="361">
        <f>'SO4'!E9</f>
        <v>33.200000000000003</v>
      </c>
      <c r="I108" s="361">
        <f>'NO3'!E9</f>
        <v>26.2</v>
      </c>
      <c r="J108" s="361">
        <f>Cl!E9</f>
        <v>41.3</v>
      </c>
      <c r="K108" s="361">
        <f>H!E9</f>
        <v>34.67368504525318</v>
      </c>
      <c r="L108" s="361">
        <f>'NH4'!E9</f>
        <v>42.1</v>
      </c>
      <c r="M108" s="361">
        <f>Na!E9</f>
        <v>37.200000000000003</v>
      </c>
      <c r="N108" s="361">
        <f>K!E9</f>
        <v>2.7</v>
      </c>
      <c r="O108" s="361">
        <f>Mg!E9</f>
        <v>3</v>
      </c>
      <c r="P108" s="362">
        <f>Ca!E9</f>
        <v>3.6</v>
      </c>
      <c r="Q108" s="363">
        <f t="shared" si="128"/>
        <v>0.15974294440994866</v>
      </c>
      <c r="R108" s="364">
        <f t="shared" si="129"/>
        <v>133.9</v>
      </c>
      <c r="S108" s="365">
        <f t="shared" si="130"/>
        <v>129.87368504525318</v>
      </c>
      <c r="T108" s="365">
        <f t="shared" si="131"/>
        <v>134.05974294440995</v>
      </c>
      <c r="U108" s="365">
        <f t="shared" si="199"/>
        <v>-1.5264278368238537</v>
      </c>
      <c r="V108" s="365">
        <f t="shared" si="133"/>
        <v>-1.5860279355446822</v>
      </c>
      <c r="W108" s="358">
        <f t="shared" si="200"/>
        <v>-1.100324227713797</v>
      </c>
      <c r="X108" s="366">
        <f t="shared" si="135"/>
        <v>120.44585987261146</v>
      </c>
      <c r="Y108" s="367">
        <f t="shared" ref="Y108:AA108" si="235">H108*$E108/1000</f>
        <v>3.9988025477707012</v>
      </c>
      <c r="Z108" s="367">
        <f t="shared" si="235"/>
        <v>3.15568152866242</v>
      </c>
      <c r="AA108" s="367">
        <f t="shared" si="235"/>
        <v>4.974414012738853</v>
      </c>
      <c r="AB108" s="367">
        <f t="shared" ref="AB108:AF108" si="236">L108*$E108/1000</f>
        <v>5.0707707006369427</v>
      </c>
      <c r="AC108" s="367">
        <f t="shared" si="236"/>
        <v>4.4805859872611471</v>
      </c>
      <c r="AD108" s="367">
        <f t="shared" si="236"/>
        <v>0.325203821656051</v>
      </c>
      <c r="AE108" s="367">
        <f t="shared" si="236"/>
        <v>0.36133757961783441</v>
      </c>
      <c r="AF108" s="367">
        <f t="shared" si="236"/>
        <v>0.43360509554140131</v>
      </c>
      <c r="AG108" s="368">
        <f t="shared" si="138"/>
        <v>4.1763018102276286</v>
      </c>
      <c r="AH108" s="369"/>
      <c r="AI108" s="344">
        <v>263.77368504525316</v>
      </c>
      <c r="AJ108" s="193"/>
      <c r="AK108" s="193"/>
      <c r="AL108" s="193"/>
      <c r="AM108" s="193"/>
    </row>
    <row r="109" spans="1:39" ht="12.75" customHeight="1">
      <c r="A109" s="329">
        <v>106</v>
      </c>
      <c r="B109" s="345">
        <v>6</v>
      </c>
      <c r="C109" s="371">
        <v>6</v>
      </c>
      <c r="D109" s="358">
        <f>測定日数!E10</f>
        <v>0</v>
      </c>
      <c r="E109" s="359"/>
      <c r="F109" s="360"/>
      <c r="G109" s="360"/>
      <c r="H109" s="361"/>
      <c r="I109" s="361"/>
      <c r="J109" s="361"/>
      <c r="K109" s="361"/>
      <c r="L109" s="361"/>
      <c r="M109" s="361"/>
      <c r="N109" s="361"/>
      <c r="O109" s="361"/>
      <c r="P109" s="362"/>
      <c r="Q109" s="363"/>
      <c r="R109" s="364"/>
      <c r="S109" s="365"/>
      <c r="T109" s="365"/>
      <c r="U109" s="365"/>
      <c r="V109" s="365"/>
      <c r="W109" s="358"/>
      <c r="X109" s="366"/>
      <c r="Y109" s="367"/>
      <c r="Z109" s="367"/>
      <c r="AA109" s="367"/>
      <c r="AB109" s="367"/>
      <c r="AC109" s="367"/>
      <c r="AD109" s="367"/>
      <c r="AE109" s="367"/>
      <c r="AF109" s="367"/>
      <c r="AG109" s="368"/>
      <c r="AH109" s="369"/>
      <c r="AI109" s="344"/>
      <c r="AJ109" s="193"/>
      <c r="AK109" s="193"/>
      <c r="AL109" s="193"/>
      <c r="AM109" s="193"/>
    </row>
    <row r="110" spans="1:39" ht="12.75" customHeight="1">
      <c r="A110" s="329">
        <v>107</v>
      </c>
      <c r="B110" s="345">
        <v>6</v>
      </c>
      <c r="C110" s="371">
        <v>7</v>
      </c>
      <c r="D110" s="358">
        <f>測定日数!E11</f>
        <v>28</v>
      </c>
      <c r="E110" s="359">
        <f>mm!E11</f>
        <v>108.5</v>
      </c>
      <c r="F110" s="360">
        <f>pH!E11</f>
        <v>4.46</v>
      </c>
      <c r="G110" s="360">
        <f>EC!E11</f>
        <v>2.04</v>
      </c>
      <c r="H110" s="361">
        <f>'SO4'!E11</f>
        <v>22.7</v>
      </c>
      <c r="I110" s="361">
        <f>'NO3'!E11</f>
        <v>18.5</v>
      </c>
      <c r="J110" s="361">
        <f>Cl!E11</f>
        <v>10.6</v>
      </c>
      <c r="K110" s="361">
        <f>H!E11</f>
        <v>34.67368504525318</v>
      </c>
      <c r="L110" s="361">
        <f>'NH4'!E11</f>
        <v>18.2</v>
      </c>
      <c r="M110" s="361">
        <f>Na!E11</f>
        <v>5</v>
      </c>
      <c r="N110" s="361">
        <f>K!E11</f>
        <v>0.5</v>
      </c>
      <c r="O110" s="361">
        <f>Mg!E11</f>
        <v>1.5</v>
      </c>
      <c r="P110" s="362">
        <f>Ca!E11</f>
        <v>3.5</v>
      </c>
      <c r="Q110" s="363">
        <f t="shared" ref="Q110:Q157" si="237">1.24*10^(F110-5.35)</f>
        <v>0.15974294440994866</v>
      </c>
      <c r="R110" s="364">
        <f t="shared" ref="R110:R157" si="238">SUM(H110:J110)+H110</f>
        <v>74.5</v>
      </c>
      <c r="S110" s="365">
        <f t="shared" ref="S110:S157" si="239">SUM(K110:P110)+O110+P110</f>
        <v>68.373685045253183</v>
      </c>
      <c r="T110" s="365">
        <f t="shared" ref="T110:T157" si="240">SUM(H110:J110,Q110)+H110</f>
        <v>74.659742944409956</v>
      </c>
      <c r="U110" s="365">
        <f t="shared" ref="U110:U139" si="241">(S110-R110)/(R110+S110)*100</f>
        <v>-4.2879239468110555</v>
      </c>
      <c r="V110" s="365">
        <f t="shared" ref="V110:V157" si="242">(S110-T110)/(S110+T110)*100</f>
        <v>-4.3948173427061112</v>
      </c>
      <c r="W110" s="358">
        <f t="shared" ref="W110:W139" si="243">100*((349.7*10^(2-F110)+(80*2*H110+71.5*I110+76.3*J110+73.5*L110+50.1*M110+73.5*N110+59.8*2*P110+53.3*2*O110)/10000)-G110)/((349.7*10^(2-F110)+(80*2*H110+71.5*I110+76.3*J110+73.5*L110+50.1*M110+73.5*N110+59.8*2*P110+53.3*2*O110)/10000)+G110)</f>
        <v>-0.75972919700715558</v>
      </c>
      <c r="X110" s="366">
        <f t="shared" ref="X110:X157" si="244">E110</f>
        <v>108.5</v>
      </c>
      <c r="Y110" s="367">
        <f t="shared" ref="Y110:AA110" si="245">H110*$E110/1000</f>
        <v>2.4629499999999998</v>
      </c>
      <c r="Z110" s="367">
        <f t="shared" si="245"/>
        <v>2.00725</v>
      </c>
      <c r="AA110" s="367">
        <f t="shared" si="245"/>
        <v>1.1500999999999999</v>
      </c>
      <c r="AB110" s="367">
        <f t="shared" ref="AB110:AF110" si="246">L110*$E110/1000</f>
        <v>1.9746999999999999</v>
      </c>
      <c r="AC110" s="367">
        <f t="shared" si="246"/>
        <v>0.54249999999999998</v>
      </c>
      <c r="AD110" s="367">
        <f t="shared" si="246"/>
        <v>5.425E-2</v>
      </c>
      <c r="AE110" s="367">
        <f t="shared" si="246"/>
        <v>0.16275000000000001</v>
      </c>
      <c r="AF110" s="367">
        <f t="shared" si="246"/>
        <v>0.37974999999999998</v>
      </c>
      <c r="AG110" s="368">
        <f t="shared" ref="AG110:AG157" si="247">K110*$E110/1000</f>
        <v>3.7620948274099701</v>
      </c>
      <c r="AH110" s="369"/>
      <c r="AI110" s="344">
        <v>176.16835921509636</v>
      </c>
      <c r="AJ110" s="193"/>
      <c r="AK110" s="193"/>
      <c r="AL110" s="193"/>
      <c r="AM110" s="193"/>
    </row>
    <row r="111" spans="1:39" ht="12.75" customHeight="1">
      <c r="A111" s="329">
        <v>108</v>
      </c>
      <c r="B111" s="345">
        <v>6</v>
      </c>
      <c r="C111" s="371">
        <v>8</v>
      </c>
      <c r="D111" s="358">
        <f>測定日数!E12</f>
        <v>28</v>
      </c>
      <c r="E111" s="359">
        <f>mm!E12</f>
        <v>263.45191082802546</v>
      </c>
      <c r="F111" s="360">
        <f>pH!E12</f>
        <v>4.6621638971081962</v>
      </c>
      <c r="G111" s="360">
        <f>EC!E12</f>
        <v>1.4229558567717431</v>
      </c>
      <c r="H111" s="361">
        <f>'SO4'!E12</f>
        <v>14.975259288093156</v>
      </c>
      <c r="I111" s="361">
        <f>'NO3'!E12</f>
        <v>11.328133294607044</v>
      </c>
      <c r="J111" s="361">
        <f>Cl!E12</f>
        <v>7.5526770287686533</v>
      </c>
      <c r="K111" s="361">
        <f>H!E12</f>
        <v>21.768880879685614</v>
      </c>
      <c r="L111" s="361">
        <f>'NH4'!E12</f>
        <v>15.253722214767707</v>
      </c>
      <c r="M111" s="361">
        <f>Na!E12</f>
        <v>6.4842212437213211</v>
      </c>
      <c r="N111" s="361">
        <f>K!E12</f>
        <v>0.59314602645365322</v>
      </c>
      <c r="O111" s="361">
        <f>Mg!E12</f>
        <v>0.77025514296834607</v>
      </c>
      <c r="P111" s="362">
        <f>Ca!E12</f>
        <v>1.6445482761115415</v>
      </c>
      <c r="Q111" s="363">
        <f t="shared" si="237"/>
        <v>0.25444011445901848</v>
      </c>
      <c r="R111" s="364">
        <f t="shared" si="238"/>
        <v>48.83132889956201</v>
      </c>
      <c r="S111" s="365">
        <f t="shared" si="239"/>
        <v>48.929577202788074</v>
      </c>
      <c r="T111" s="365">
        <f t="shared" si="240"/>
        <v>49.085769014021025</v>
      </c>
      <c r="U111" s="365">
        <f t="shared" si="241"/>
        <v>0.1004985603582727</v>
      </c>
      <c r="V111" s="365">
        <f t="shared" si="242"/>
        <v>-0.15935444525947584</v>
      </c>
      <c r="W111" s="358">
        <f t="shared" si="243"/>
        <v>-3.892653509047312</v>
      </c>
      <c r="X111" s="366">
        <f t="shared" si="244"/>
        <v>263.45191082802546</v>
      </c>
      <c r="Y111" s="367">
        <f t="shared" ref="Y111:AA111" si="248">H111*$E111/1000</f>
        <v>3.9452606745932779</v>
      </c>
      <c r="Z111" s="367">
        <f t="shared" si="248"/>
        <v>2.9844183625788014</v>
      </c>
      <c r="AA111" s="367">
        <f t="shared" si="248"/>
        <v>1.9897671950960354</v>
      </c>
      <c r="AB111" s="367">
        <f t="shared" ref="AB111:AF111" si="249">L111*$E111/1000</f>
        <v>4.0186222647204533</v>
      </c>
      <c r="AC111" s="367">
        <f t="shared" si="249"/>
        <v>1.7082804768900579</v>
      </c>
      <c r="AD111" s="367">
        <f t="shared" si="249"/>
        <v>0.15626545406926548</v>
      </c>
      <c r="AE111" s="367">
        <f t="shared" si="249"/>
        <v>0.20292518924012473</v>
      </c>
      <c r="AF111" s="367">
        <f t="shared" si="249"/>
        <v>0.43325938579052081</v>
      </c>
      <c r="AG111" s="368">
        <f t="shared" si="247"/>
        <v>5.7350532643408432</v>
      </c>
      <c r="AH111" s="369"/>
      <c r="AI111" s="344">
        <v>284.93153926739205</v>
      </c>
      <c r="AJ111" s="193"/>
      <c r="AK111" s="193"/>
      <c r="AL111" s="193"/>
      <c r="AM111" s="193"/>
    </row>
    <row r="112" spans="1:39" ht="12.75" customHeight="1">
      <c r="A112" s="329">
        <v>109</v>
      </c>
      <c r="B112" s="345">
        <v>6</v>
      </c>
      <c r="C112" s="371">
        <v>9</v>
      </c>
      <c r="D112" s="358">
        <f>測定日数!E13</f>
        <v>28</v>
      </c>
      <c r="E112" s="359">
        <f>mm!E13</f>
        <v>293.86496815286625</v>
      </c>
      <c r="F112" s="360">
        <f>pH!E13</f>
        <v>4.68</v>
      </c>
      <c r="G112" s="360">
        <f>EC!E13</f>
        <v>1.4755252379878967</v>
      </c>
      <c r="H112" s="361">
        <f>'SO4'!E13</f>
        <v>15.090407565348759</v>
      </c>
      <c r="I112" s="361">
        <f>'NO3'!E13</f>
        <v>11.393182375385262</v>
      </c>
      <c r="J112" s="361">
        <f>Cl!E13</f>
        <v>6.6949597663063161</v>
      </c>
      <c r="K112" s="361">
        <f>H!E13</f>
        <v>20.892961308540418</v>
      </c>
      <c r="L112" s="361">
        <f>'NH4'!E13</f>
        <v>14.687883427828494</v>
      </c>
      <c r="M112" s="361">
        <f>Na!E13</f>
        <v>5.2856275245335977</v>
      </c>
      <c r="N112" s="361">
        <f>K!E13</f>
        <v>0.50270271516784881</v>
      </c>
      <c r="O112" s="361">
        <f>Mg!E13</f>
        <v>0.74877346311746584</v>
      </c>
      <c r="P112" s="362">
        <f>Ca!E13</f>
        <v>1.478118793624279</v>
      </c>
      <c r="Q112" s="363">
        <f t="shared" si="237"/>
        <v>0.26510729909827679</v>
      </c>
      <c r="R112" s="364">
        <f t="shared" si="238"/>
        <v>48.268957272389102</v>
      </c>
      <c r="S112" s="365">
        <f t="shared" si="239"/>
        <v>45.822959489553838</v>
      </c>
      <c r="T112" s="365">
        <f t="shared" si="240"/>
        <v>48.534064571487377</v>
      </c>
      <c r="U112" s="365">
        <f t="shared" si="241"/>
        <v>-2.5995833298026598</v>
      </c>
      <c r="V112" s="365">
        <f t="shared" si="242"/>
        <v>-2.8732414029714182</v>
      </c>
      <c r="W112" s="358">
        <f t="shared" si="243"/>
        <v>-7.5481407993809793</v>
      </c>
      <c r="X112" s="366">
        <f t="shared" si="244"/>
        <v>293.86496815286625</v>
      </c>
      <c r="Y112" s="367">
        <f t="shared" ref="Y112:AA112" si="250">H112*$E112/1000</f>
        <v>4.4345421386049848</v>
      </c>
      <c r="Z112" s="367">
        <f t="shared" si="250"/>
        <v>3.3480571759023867</v>
      </c>
      <c r="AA112" s="367">
        <f t="shared" si="250"/>
        <v>1.9674141385103265</v>
      </c>
      <c r="AB112" s="367">
        <f t="shared" ref="AB112:AF112" si="251">L112*$E112/1000</f>
        <v>4.316254395751832</v>
      </c>
      <c r="AC112" s="367">
        <f t="shared" si="251"/>
        <v>1.5532607641649789</v>
      </c>
      <c r="AD112" s="367">
        <f t="shared" si="251"/>
        <v>0.14772671738315929</v>
      </c>
      <c r="AE112" s="367">
        <f t="shared" si="251"/>
        <v>0.22003828989272547</v>
      </c>
      <c r="AF112" s="367">
        <f t="shared" si="251"/>
        <v>0.43436733221455182</v>
      </c>
      <c r="AG112" s="368">
        <f t="shared" si="247"/>
        <v>6.1397094095532969</v>
      </c>
      <c r="AH112" s="369"/>
      <c r="AI112" s="344">
        <v>94.09191676194294</v>
      </c>
      <c r="AJ112" s="193"/>
      <c r="AK112" s="193"/>
      <c r="AL112" s="193"/>
      <c r="AM112" s="193"/>
    </row>
    <row r="113" spans="1:39" ht="12.75" customHeight="1">
      <c r="A113" s="329">
        <v>110</v>
      </c>
      <c r="B113" s="345">
        <v>6</v>
      </c>
      <c r="C113" s="371">
        <v>10</v>
      </c>
      <c r="D113" s="358">
        <f>測定日数!E14</f>
        <v>28</v>
      </c>
      <c r="E113" s="359">
        <f>mm!E14</f>
        <v>128.53821656050957</v>
      </c>
      <c r="F113" s="360">
        <f>pH!E14</f>
        <v>4.2143394596043446</v>
      </c>
      <c r="G113" s="360">
        <f>EC!E14</f>
        <v>3.6542818562473678</v>
      </c>
      <c r="H113" s="361">
        <f>'SO4'!E14</f>
        <v>37.67695547805971</v>
      </c>
      <c r="I113" s="361">
        <f>'NO3'!E14</f>
        <v>37.855924429272015</v>
      </c>
      <c r="J113" s="361">
        <f>Cl!E14</f>
        <v>11.601685354647651</v>
      </c>
      <c r="K113" s="361">
        <f>H!E14</f>
        <v>61.046467804497979</v>
      </c>
      <c r="L113" s="361">
        <f>'NH4'!E14</f>
        <v>46.407918658833786</v>
      </c>
      <c r="M113" s="361">
        <f>Na!E14</f>
        <v>7.9272468796428486</v>
      </c>
      <c r="N113" s="361">
        <f>K!E14</f>
        <v>3.0816069021376493</v>
      </c>
      <c r="O113" s="361">
        <f>Mg!E14</f>
        <v>1.6831673592194385</v>
      </c>
      <c r="P113" s="362">
        <f>Ca!E14</f>
        <v>6.3473246267802361</v>
      </c>
      <c r="Q113" s="363">
        <f t="shared" si="237"/>
        <v>9.0732138023288458E-2</v>
      </c>
      <c r="R113" s="364">
        <f t="shared" si="238"/>
        <v>124.8115207400391</v>
      </c>
      <c r="S113" s="365">
        <f t="shared" si="239"/>
        <v>134.52422421711162</v>
      </c>
      <c r="T113" s="365">
        <f t="shared" si="240"/>
        <v>124.90225287806238</v>
      </c>
      <c r="U113" s="365">
        <f t="shared" si="241"/>
        <v>3.7452235821472759</v>
      </c>
      <c r="V113" s="365">
        <f t="shared" si="242"/>
        <v>3.7089395989135272</v>
      </c>
      <c r="W113" s="358">
        <f t="shared" si="243"/>
        <v>-0.82976418470464108</v>
      </c>
      <c r="X113" s="366">
        <f t="shared" si="244"/>
        <v>128.53821656050957</v>
      </c>
      <c r="Y113" s="367">
        <f t="shared" ref="Y113:AA113" si="252">H113*$E113/1000</f>
        <v>4.8429286625795163</v>
      </c>
      <c r="Z113" s="367">
        <f t="shared" si="252"/>
        <v>4.8659330123880506</v>
      </c>
      <c r="AA113" s="367">
        <f t="shared" si="252"/>
        <v>1.491259944582592</v>
      </c>
      <c r="AB113" s="367">
        <f t="shared" ref="AB113:AF113" si="253">L113*$E113/1000</f>
        <v>5.9651910986916903</v>
      </c>
      <c r="AC113" s="367">
        <f t="shared" si="253"/>
        <v>1.0189541761441563</v>
      </c>
      <c r="AD113" s="367">
        <f t="shared" si="253"/>
        <v>0.3961042553413302</v>
      </c>
      <c r="AE113" s="367">
        <f t="shared" si="253"/>
        <v>0.21635133052692918</v>
      </c>
      <c r="AF113" s="367">
        <f t="shared" si="253"/>
        <v>0.81587378745693351</v>
      </c>
      <c r="AG113" s="368">
        <f t="shared" si="247"/>
        <v>7.8468040989087369</v>
      </c>
      <c r="AH113" s="369"/>
      <c r="AI113" s="344">
        <v>259.33574495715072</v>
      </c>
      <c r="AJ113" s="193"/>
      <c r="AK113" s="193"/>
      <c r="AL113" s="193"/>
      <c r="AM113" s="193"/>
    </row>
    <row r="114" spans="1:39" ht="12.75" customHeight="1">
      <c r="A114" s="329">
        <v>111</v>
      </c>
      <c r="B114" s="345">
        <v>6</v>
      </c>
      <c r="C114" s="371">
        <v>11</v>
      </c>
      <c r="D114" s="358">
        <f>測定日数!E15</f>
        <v>28</v>
      </c>
      <c r="E114" s="359">
        <f>mm!E15</f>
        <v>126.11464968152866</v>
      </c>
      <c r="F114" s="360">
        <f>pH!E15</f>
        <v>4.26</v>
      </c>
      <c r="G114" s="360">
        <f>EC!E15</f>
        <v>3.21</v>
      </c>
      <c r="H114" s="361">
        <f>'SO4'!E15</f>
        <v>37.4</v>
      </c>
      <c r="I114" s="361">
        <f>'NO3'!E15</f>
        <v>32.252862441541687</v>
      </c>
      <c r="J114" s="361">
        <f>Cl!E15</f>
        <v>14.104372355430183</v>
      </c>
      <c r="K114" s="361">
        <f>H!E15</f>
        <v>54.95408738576252</v>
      </c>
      <c r="L114" s="361">
        <f>'NH4'!E15</f>
        <v>30.487804878048781</v>
      </c>
      <c r="M114" s="361">
        <f>Na!E15</f>
        <v>9.5693779904306222</v>
      </c>
      <c r="N114" s="361">
        <f>K!E15</f>
        <v>1.2787723785166241</v>
      </c>
      <c r="O114" s="361">
        <f>Mg!E15</f>
        <v>2.0559210526315788</v>
      </c>
      <c r="P114" s="362">
        <f>Ca!E15</f>
        <v>5.2395209580838324</v>
      </c>
      <c r="Q114" s="363">
        <f t="shared" si="237"/>
        <v>0.10079098400434833</v>
      </c>
      <c r="R114" s="364">
        <f t="shared" si="238"/>
        <v>121.15723479697186</v>
      </c>
      <c r="S114" s="365">
        <f t="shared" si="239"/>
        <v>110.88092665418935</v>
      </c>
      <c r="T114" s="365">
        <f t="shared" si="240"/>
        <v>121.25802578097623</v>
      </c>
      <c r="U114" s="365">
        <f t="shared" si="241"/>
        <v>-4.4287146900814598</v>
      </c>
      <c r="V114" s="365">
        <f t="shared" si="242"/>
        <v>-4.4702101986460496</v>
      </c>
      <c r="W114" s="358">
        <f t="shared" si="243"/>
        <v>0.22343235748501389</v>
      </c>
      <c r="X114" s="366">
        <f t="shared" si="244"/>
        <v>126.11464968152866</v>
      </c>
      <c r="Y114" s="367">
        <f t="shared" ref="Y114:AA114" si="254">H114*$E114/1000</f>
        <v>4.7166878980891713</v>
      </c>
      <c r="Z114" s="367">
        <f t="shared" si="254"/>
        <v>4.067558448041563</v>
      </c>
      <c r="AA114" s="367">
        <f t="shared" si="254"/>
        <v>1.7787679785829147</v>
      </c>
      <c r="AB114" s="367">
        <f t="shared" ref="AB114:AF114" si="255">L114*$E114/1000</f>
        <v>3.8449588317539227</v>
      </c>
      <c r="AC114" s="367">
        <f t="shared" si="255"/>
        <v>1.2068387529332885</v>
      </c>
      <c r="AD114" s="367">
        <f t="shared" si="255"/>
        <v>0.16127193053903921</v>
      </c>
      <c r="AE114" s="367">
        <f t="shared" si="255"/>
        <v>0.25928176332551117</v>
      </c>
      <c r="AF114" s="367">
        <f t="shared" si="255"/>
        <v>0.66078035012776992</v>
      </c>
      <c r="AG114" s="368">
        <f t="shared" si="247"/>
        <v>6.930515479223553</v>
      </c>
      <c r="AH114" s="369"/>
      <c r="AI114" s="344">
        <v>232.03816145116122</v>
      </c>
      <c r="AJ114" s="193"/>
      <c r="AK114" s="193"/>
      <c r="AL114" s="193"/>
      <c r="AM114" s="193"/>
    </row>
    <row r="115" spans="1:39" ht="12.75" customHeight="1">
      <c r="A115" s="329">
        <v>112</v>
      </c>
      <c r="B115" s="345">
        <v>6</v>
      </c>
      <c r="C115" s="371">
        <v>12</v>
      </c>
      <c r="D115" s="358">
        <f>測定日数!E16</f>
        <v>35</v>
      </c>
      <c r="E115" s="359">
        <f>mm!E16</f>
        <v>151.59235668789808</v>
      </c>
      <c r="F115" s="360">
        <f>pH!E16</f>
        <v>4.2228355386336212</v>
      </c>
      <c r="G115" s="360">
        <f>EC!E16</f>
        <v>4.5576470588235294</v>
      </c>
      <c r="H115" s="361">
        <f>'SO4'!E16</f>
        <v>46.381621244313266</v>
      </c>
      <c r="I115" s="361">
        <f>'NO3'!E16</f>
        <v>65.947617556940543</v>
      </c>
      <c r="J115" s="361">
        <f>Cl!E16</f>
        <v>21.256118808595371</v>
      </c>
      <c r="K115" s="361">
        <f>H!E16</f>
        <v>59.863824824002108</v>
      </c>
      <c r="L115" s="361">
        <f>'NH4'!E16</f>
        <v>81.681231250815188</v>
      </c>
      <c r="M115" s="361">
        <f>Na!E16</f>
        <v>4.7591024230483843</v>
      </c>
      <c r="N115" s="361">
        <f>K!E16</f>
        <v>2.1814352339401237</v>
      </c>
      <c r="O115" s="361">
        <f>Mg!E16</f>
        <v>1.645413410119293</v>
      </c>
      <c r="P115" s="362">
        <f>Ca!E16</f>
        <v>6.5163790066924969</v>
      </c>
      <c r="Q115" s="363">
        <f t="shared" si="237"/>
        <v>9.2524601609671325E-2</v>
      </c>
      <c r="R115" s="364">
        <f t="shared" si="238"/>
        <v>179.96697885416245</v>
      </c>
      <c r="S115" s="365">
        <f t="shared" si="239"/>
        <v>164.80917856542936</v>
      </c>
      <c r="T115" s="365">
        <f t="shared" si="240"/>
        <v>180.05950345577213</v>
      </c>
      <c r="U115" s="365">
        <f t="shared" si="241"/>
        <v>-4.3964177807939535</v>
      </c>
      <c r="V115" s="365">
        <f t="shared" si="242"/>
        <v>-4.4220672056864894</v>
      </c>
      <c r="W115" s="358">
        <f t="shared" si="243"/>
        <v>-4.0248715709716603</v>
      </c>
      <c r="X115" s="366">
        <f t="shared" si="244"/>
        <v>151.59235668789808</v>
      </c>
      <c r="Y115" s="367">
        <f t="shared" ref="Y115:AA115" si="256">H115*$E115/1000</f>
        <v>7.0310992714309277</v>
      </c>
      <c r="Z115" s="367">
        <f t="shared" si="256"/>
        <v>9.9971547634088207</v>
      </c>
      <c r="AA115" s="367">
        <f t="shared" si="256"/>
        <v>3.2222651442329284</v>
      </c>
      <c r="AB115" s="367">
        <f t="shared" ref="AB115:AF115" si="257">L115*$E115/1000</f>
        <v>12.382250342480264</v>
      </c>
      <c r="AC115" s="367">
        <f t="shared" si="257"/>
        <v>0.72144355202899069</v>
      </c>
      <c r="AD115" s="367">
        <f t="shared" si="257"/>
        <v>0.33068890807499962</v>
      </c>
      <c r="AE115" s="367">
        <f t="shared" si="257"/>
        <v>0.24943209656585458</v>
      </c>
      <c r="AF115" s="367">
        <f t="shared" si="257"/>
        <v>0.98783325069605998</v>
      </c>
      <c r="AG115" s="368">
        <f t="shared" si="247"/>
        <v>9.0748982854219751</v>
      </c>
      <c r="AH115" s="369"/>
      <c r="AI115" s="344">
        <v>344.77615741959181</v>
      </c>
      <c r="AJ115" s="193"/>
      <c r="AK115" s="193"/>
      <c r="AL115" s="193"/>
      <c r="AM115" s="193"/>
    </row>
    <row r="116" spans="1:39" ht="12.75" customHeight="1">
      <c r="A116" s="329">
        <v>113</v>
      </c>
      <c r="B116" s="345">
        <v>6</v>
      </c>
      <c r="C116" s="371">
        <v>14</v>
      </c>
      <c r="D116" s="358">
        <f>測定日数!E18</f>
        <v>35</v>
      </c>
      <c r="E116" s="359">
        <f>mm!E18</f>
        <v>196.49</v>
      </c>
      <c r="F116" s="360">
        <f>pH!E18</f>
        <v>4.1143619965693645</v>
      </c>
      <c r="G116" s="360">
        <f>EC!E18</f>
        <v>4.1390648887984121</v>
      </c>
      <c r="H116" s="361">
        <f>'SO4'!E18</f>
        <v>30.660938003630378</v>
      </c>
      <c r="I116" s="361">
        <f>'NO3'!E18</f>
        <v>51.400900316686872</v>
      </c>
      <c r="J116" s="361">
        <f>Cl!E18</f>
        <v>14.419799882300572</v>
      </c>
      <c r="K116" s="361">
        <f>H!E18</f>
        <v>76.848961571224294</v>
      </c>
      <c r="L116" s="361">
        <f>'NH4'!E18</f>
        <v>46.653236523204455</v>
      </c>
      <c r="M116" s="361">
        <f>Na!E18</f>
        <v>6.1133988453887476</v>
      </c>
      <c r="N116" s="361">
        <f>K!E18</f>
        <v>1.6377970466078653</v>
      </c>
      <c r="O116" s="361">
        <f>Mg!E18</f>
        <v>1.2346392299612294</v>
      </c>
      <c r="P116" s="362">
        <f>Ca!E18</f>
        <v>5.9743752862741086</v>
      </c>
      <c r="Q116" s="363">
        <f t="shared" si="237"/>
        <v>7.2074839131540752E-2</v>
      </c>
      <c r="R116" s="364">
        <f t="shared" si="238"/>
        <v>127.14257620624819</v>
      </c>
      <c r="S116" s="365">
        <f t="shared" si="239"/>
        <v>145.67142301889601</v>
      </c>
      <c r="T116" s="365">
        <f t="shared" si="240"/>
        <v>127.21465104537974</v>
      </c>
      <c r="U116" s="365">
        <f t="shared" si="241"/>
        <v>6.7917507405316773</v>
      </c>
      <c r="V116" s="365">
        <f t="shared" si="242"/>
        <v>6.7635448370915956</v>
      </c>
      <c r="W116" s="358">
        <f t="shared" si="243"/>
        <v>-0.16165213677694665</v>
      </c>
      <c r="X116" s="366">
        <f t="shared" si="244"/>
        <v>196.49</v>
      </c>
      <c r="Y116" s="367">
        <f t="shared" ref="Y116:AA116" si="258">H116*$E116/1000</f>
        <v>6.0245677083333327</v>
      </c>
      <c r="Z116" s="367">
        <f t="shared" si="258"/>
        <v>10.099762903225805</v>
      </c>
      <c r="AA116" s="367">
        <f t="shared" si="258"/>
        <v>2.8333464788732394</v>
      </c>
      <c r="AB116" s="367">
        <f t="shared" ref="AB116:AF116" si="259">L116*$E116/1000</f>
        <v>9.1668944444444449</v>
      </c>
      <c r="AC116" s="367">
        <f t="shared" si="259"/>
        <v>1.201221739130435</v>
      </c>
      <c r="AD116" s="367">
        <f t="shared" si="259"/>
        <v>0.32181074168797946</v>
      </c>
      <c r="AE116" s="367">
        <f t="shared" si="259"/>
        <v>0.24259426229508199</v>
      </c>
      <c r="AF116" s="367">
        <f t="shared" si="259"/>
        <v>1.1739049999999998</v>
      </c>
      <c r="AG116" s="368">
        <f t="shared" si="247"/>
        <v>15.100052459129861</v>
      </c>
      <c r="AH116" s="369"/>
      <c r="AI116" s="344">
        <v>272.81399922514419</v>
      </c>
      <c r="AJ116" s="193"/>
      <c r="AK116" s="193"/>
      <c r="AL116" s="193"/>
      <c r="AM116" s="193"/>
    </row>
    <row r="117" spans="1:39" ht="12.75" customHeight="1">
      <c r="A117" s="329">
        <v>114</v>
      </c>
      <c r="B117" s="345">
        <v>6</v>
      </c>
      <c r="C117" s="371">
        <v>15</v>
      </c>
      <c r="D117" s="358">
        <f>測定日数!E19</f>
        <v>31</v>
      </c>
      <c r="E117" s="359">
        <f>mm!E19</f>
        <v>114.64968152866241</v>
      </c>
      <c r="F117" s="360">
        <f>pH!E19</f>
        <v>4.34</v>
      </c>
      <c r="G117" s="360">
        <f>EC!E19</f>
        <v>3.57</v>
      </c>
      <c r="H117" s="361">
        <f>'SO4'!E19</f>
        <v>52.364414684522622</v>
      </c>
      <c r="I117" s="361">
        <f>'NO3'!E19</f>
        <v>41.609614723997623</v>
      </c>
      <c r="J117" s="361">
        <f>Cl!E19</f>
        <v>20.872704707641102</v>
      </c>
      <c r="K117" s="361">
        <f>H!E19</f>
        <v>45.70881896148753</v>
      </c>
      <c r="L117" s="361">
        <f>'NH4'!E19</f>
        <v>46.567168150717968</v>
      </c>
      <c r="M117" s="361">
        <f>Na!E19</f>
        <v>0</v>
      </c>
      <c r="N117" s="361">
        <f>K!E19</f>
        <v>5.1153119189325365</v>
      </c>
      <c r="O117" s="361">
        <f>Mg!E19</f>
        <v>5.7601316601522319</v>
      </c>
      <c r="P117" s="362">
        <f>Ca!E19</f>
        <v>19.461077844311379</v>
      </c>
      <c r="Q117" s="363">
        <f t="shared" si="237"/>
        <v>0.12117741539852057</v>
      </c>
      <c r="R117" s="364">
        <f t="shared" si="238"/>
        <v>167.21114880068396</v>
      </c>
      <c r="S117" s="365">
        <f t="shared" si="239"/>
        <v>147.83371804006524</v>
      </c>
      <c r="T117" s="365">
        <f t="shared" si="240"/>
        <v>167.33232621608249</v>
      </c>
      <c r="U117" s="365">
        <f t="shared" si="241"/>
        <v>-6.150689251005554</v>
      </c>
      <c r="V117" s="365">
        <f t="shared" si="242"/>
        <v>-6.1867731411350828</v>
      </c>
      <c r="W117" s="358">
        <f t="shared" si="243"/>
        <v>-4.1204096012562669E-2</v>
      </c>
      <c r="X117" s="366">
        <f t="shared" si="244"/>
        <v>114.64968152866241</v>
      </c>
      <c r="Y117" s="367">
        <f t="shared" ref="Y117:AA117" si="260">H117*$E117/1000</f>
        <v>6.0035634670153319</v>
      </c>
      <c r="Z117" s="367">
        <f t="shared" si="260"/>
        <v>4.7705290766366701</v>
      </c>
      <c r="AA117" s="367">
        <f t="shared" si="260"/>
        <v>2.3930489473728649</v>
      </c>
      <c r="AB117" s="367">
        <f t="shared" ref="AB117:AF117" si="261">L117*$E117/1000</f>
        <v>5.3389109981714862</v>
      </c>
      <c r="AC117" s="367">
        <f t="shared" si="261"/>
        <v>0</v>
      </c>
      <c r="AD117" s="367">
        <f t="shared" si="261"/>
        <v>0.58646888242538631</v>
      </c>
      <c r="AE117" s="367">
        <f t="shared" si="261"/>
        <v>0.66039726039961888</v>
      </c>
      <c r="AF117" s="367">
        <f t="shared" si="261"/>
        <v>2.2312063770548076</v>
      </c>
      <c r="AG117" s="368">
        <f t="shared" si="247"/>
        <v>5.240501536985831</v>
      </c>
      <c r="AH117" s="369"/>
      <c r="AI117" s="344">
        <v>315.04486684074919</v>
      </c>
      <c r="AJ117" s="193"/>
      <c r="AK117" s="193"/>
      <c r="AL117" s="193"/>
      <c r="AM117" s="193"/>
    </row>
    <row r="118" spans="1:39" ht="12.75" customHeight="1">
      <c r="A118" s="329">
        <v>115</v>
      </c>
      <c r="B118" s="345">
        <v>6</v>
      </c>
      <c r="C118" s="371">
        <v>16</v>
      </c>
      <c r="D118" s="358">
        <f>測定日数!E20</f>
        <v>28</v>
      </c>
      <c r="E118" s="359">
        <f>mm!E20</f>
        <v>138.53503184713375</v>
      </c>
      <c r="F118" s="360">
        <f>pH!E20</f>
        <v>4.46</v>
      </c>
      <c r="G118" s="360">
        <f>EC!E20</f>
        <v>1.94</v>
      </c>
      <c r="H118" s="361">
        <f>'SO4'!E20</f>
        <v>21.237257645412754</v>
      </c>
      <c r="I118" s="361">
        <f>'NO3'!E20</f>
        <v>22.256305550045237</v>
      </c>
      <c r="J118" s="361">
        <f>Cl!E20</f>
        <v>20.026513976250243</v>
      </c>
      <c r="K118" s="361">
        <f>H!E20</f>
        <v>34.67368504525318</v>
      </c>
      <c r="L118" s="361">
        <f>'NH4'!E20</f>
        <v>17.73987358122589</v>
      </c>
      <c r="M118" s="361">
        <f>Na!E20</f>
        <v>4.7847368633961977</v>
      </c>
      <c r="N118" s="361">
        <f>K!E20</f>
        <v>5.1153119189325365</v>
      </c>
      <c r="O118" s="361">
        <f>Mg!E20</f>
        <v>2.0571898786257972</v>
      </c>
      <c r="P118" s="362">
        <f>Ca!E20</f>
        <v>2.4950099800399208</v>
      </c>
      <c r="Q118" s="363">
        <f t="shared" si="237"/>
        <v>0.15974294440994866</v>
      </c>
      <c r="R118" s="364">
        <f t="shared" si="238"/>
        <v>84.757334817120991</v>
      </c>
      <c r="S118" s="365">
        <f t="shared" si="239"/>
        <v>71.418007126139244</v>
      </c>
      <c r="T118" s="365">
        <f t="shared" si="240"/>
        <v>84.917077761530948</v>
      </c>
      <c r="U118" s="365">
        <f t="shared" si="241"/>
        <v>-8.5412508306388304</v>
      </c>
      <c r="V118" s="365">
        <f t="shared" si="242"/>
        <v>-8.6347032370187726</v>
      </c>
      <c r="W118" s="358">
        <f t="shared" si="243"/>
        <v>4.1501238292613625</v>
      </c>
      <c r="X118" s="366">
        <f t="shared" si="244"/>
        <v>138.53503184713375</v>
      </c>
      <c r="Y118" s="367">
        <f t="shared" ref="Y118:AA118" si="262">H118*$E118/1000</f>
        <v>2.942104164253041</v>
      </c>
      <c r="Z118" s="367">
        <f t="shared" si="262"/>
        <v>3.0832779981750562</v>
      </c>
      <c r="AA118" s="367">
        <f t="shared" si="262"/>
        <v>2.7743737514868969</v>
      </c>
      <c r="AB118" s="367">
        <f t="shared" ref="AB118:AF118" si="263">L118*$E118/1000</f>
        <v>2.4575939515392551</v>
      </c>
      <c r="AC118" s="367">
        <f t="shared" si="263"/>
        <v>0.66285367375074711</v>
      </c>
      <c r="AD118" s="367">
        <f t="shared" si="263"/>
        <v>0.70864989959734181</v>
      </c>
      <c r="AE118" s="367">
        <f t="shared" si="263"/>
        <v>0.28499286535102603</v>
      </c>
      <c r="AF118" s="367">
        <f t="shared" si="263"/>
        <v>0.34564628704374695</v>
      </c>
      <c r="AG118" s="368">
        <f t="shared" si="247"/>
        <v>4.8035200620016347</v>
      </c>
      <c r="AH118" s="369"/>
      <c r="AI118" s="344">
        <v>156.17534194326024</v>
      </c>
      <c r="AJ118" s="193"/>
      <c r="AK118" s="193"/>
      <c r="AL118" s="193"/>
      <c r="AM118" s="193"/>
    </row>
    <row r="119" spans="1:39" ht="12.75" customHeight="1">
      <c r="A119" s="329">
        <v>116</v>
      </c>
      <c r="B119" s="345">
        <v>6</v>
      </c>
      <c r="C119" s="371">
        <v>17</v>
      </c>
      <c r="D119" s="358">
        <f>測定日数!E21</f>
        <v>28</v>
      </c>
      <c r="E119" s="359">
        <f>mm!E21</f>
        <v>133</v>
      </c>
      <c r="F119" s="360">
        <f>pH!E21</f>
        <v>4.3</v>
      </c>
      <c r="G119" s="360">
        <f>EC!E21</f>
        <v>4.75</v>
      </c>
      <c r="H119" s="361">
        <f>'SO4'!E21</f>
        <v>38.51759317093483</v>
      </c>
      <c r="I119" s="361">
        <f>'NO3'!E21</f>
        <v>29.188840509595227</v>
      </c>
      <c r="J119" s="361">
        <f>Cl!E21</f>
        <v>41.46685472496474</v>
      </c>
      <c r="K119" s="361">
        <f>H!E21</f>
        <v>50.118723362727259</v>
      </c>
      <c r="L119" s="361">
        <f>'NH4'!E21</f>
        <v>48.220818091120712</v>
      </c>
      <c r="M119" s="361">
        <f>Na!E21</f>
        <v>22.22705524140931</v>
      </c>
      <c r="N119" s="361">
        <f>K!E21</f>
        <v>1.2787723785166241</v>
      </c>
      <c r="O119" s="361">
        <f>Mg!E21</f>
        <v>5.5532702591526126</v>
      </c>
      <c r="P119" s="362">
        <f>Ca!E21</f>
        <v>13.897205588822356</v>
      </c>
      <c r="Q119" s="363">
        <f t="shared" si="237"/>
        <v>0.11051511632858448</v>
      </c>
      <c r="R119" s="364">
        <f t="shared" si="238"/>
        <v>147.6908815764296</v>
      </c>
      <c r="S119" s="365">
        <f t="shared" si="239"/>
        <v>160.74632076972384</v>
      </c>
      <c r="T119" s="365">
        <f t="shared" si="240"/>
        <v>147.8013966927582</v>
      </c>
      <c r="U119" s="365">
        <f t="shared" si="241"/>
        <v>4.2327705912214677</v>
      </c>
      <c r="V119" s="365">
        <f t="shared" si="242"/>
        <v>4.1954366680867361</v>
      </c>
      <c r="W119" s="358">
        <f t="shared" si="243"/>
        <v>-13.845895448489879</v>
      </c>
      <c r="X119" s="366">
        <f t="shared" si="244"/>
        <v>133</v>
      </c>
      <c r="Y119" s="367">
        <f t="shared" ref="Y119:AA119" si="264">H119*$E119/1000</f>
        <v>5.1228398917343316</v>
      </c>
      <c r="Z119" s="367">
        <f t="shared" si="264"/>
        <v>3.8821157877761654</v>
      </c>
      <c r="AA119" s="367">
        <f t="shared" si="264"/>
        <v>5.5150916784203101</v>
      </c>
      <c r="AB119" s="367">
        <f t="shared" ref="AB119:AF119" si="265">L119*$E119/1000</f>
        <v>6.4133688061190552</v>
      </c>
      <c r="AC119" s="367">
        <f t="shared" si="265"/>
        <v>2.956198347107438</v>
      </c>
      <c r="AD119" s="367">
        <f t="shared" si="265"/>
        <v>0.17007672634271101</v>
      </c>
      <c r="AE119" s="367">
        <f t="shared" si="265"/>
        <v>0.7385849444672975</v>
      </c>
      <c r="AF119" s="367">
        <f t="shared" si="265"/>
        <v>1.8483283433133733</v>
      </c>
      <c r="AG119" s="368">
        <f t="shared" si="247"/>
        <v>6.6657902072427246</v>
      </c>
      <c r="AH119" s="369"/>
      <c r="AI119" s="344">
        <v>308.43720234615341</v>
      </c>
      <c r="AJ119" s="193"/>
      <c r="AK119" s="193"/>
      <c r="AL119" s="193"/>
      <c r="AM119" s="193"/>
    </row>
    <row r="120" spans="1:39" ht="12.75" customHeight="1">
      <c r="A120" s="329">
        <v>117</v>
      </c>
      <c r="B120" s="345">
        <v>6</v>
      </c>
      <c r="C120" s="371">
        <v>18</v>
      </c>
      <c r="D120" s="358">
        <f>測定日数!E22</f>
        <v>28</v>
      </c>
      <c r="E120" s="359">
        <f>mm!E22</f>
        <v>138.53535031847133</v>
      </c>
      <c r="F120" s="360">
        <f>pH!E22</f>
        <v>4.1921768731980471</v>
      </c>
      <c r="G120" s="360">
        <f>EC!E22</f>
        <v>4.6944305668262833</v>
      </c>
      <c r="H120" s="361">
        <f>'SO4'!E22</f>
        <v>47.378539790713127</v>
      </c>
      <c r="I120" s="361">
        <f>'NO3'!E22</f>
        <v>45.73672781236651</v>
      </c>
      <c r="J120" s="361">
        <f>Cl!E22</f>
        <v>37.249839955460892</v>
      </c>
      <c r="K120" s="361">
        <f>H!E22</f>
        <v>64.242602601772006</v>
      </c>
      <c r="L120" s="361">
        <f>'NH4'!E22</f>
        <v>78.563562799567649</v>
      </c>
      <c r="M120" s="361">
        <f>Na!E22</f>
        <v>37.596294658511269</v>
      </c>
      <c r="N120" s="361">
        <f>K!E22</f>
        <v>4.4418894271760232</v>
      </c>
      <c r="O120" s="361">
        <f>Mg!E22</f>
        <v>6.4963759650029838</v>
      </c>
      <c r="P120" s="362">
        <f>Ca!E22</f>
        <v>17.082967781517379</v>
      </c>
      <c r="Q120" s="363">
        <f t="shared" si="237"/>
        <v>8.6218121905901238E-2</v>
      </c>
      <c r="R120" s="364">
        <f t="shared" si="238"/>
        <v>177.74364734925365</v>
      </c>
      <c r="S120" s="365">
        <f t="shared" si="239"/>
        <v>232.00303698006763</v>
      </c>
      <c r="T120" s="365">
        <f t="shared" si="240"/>
        <v>177.82986547115956</v>
      </c>
      <c r="U120" s="365">
        <f t="shared" si="241"/>
        <v>13.242179059880977</v>
      </c>
      <c r="V120" s="365">
        <f t="shared" si="242"/>
        <v>13.218355867695378</v>
      </c>
      <c r="W120" s="358">
        <f t="shared" si="243"/>
        <v>-6.9972870846702548E-2</v>
      </c>
      <c r="X120" s="366">
        <f t="shared" si="244"/>
        <v>138.53535031847133</v>
      </c>
      <c r="Y120" s="367">
        <f t="shared" ref="Y120:AA120" si="266">H120*$E120/1000</f>
        <v>6.5636026074840768</v>
      </c>
      <c r="Z120" s="367">
        <f t="shared" si="266"/>
        <v>6.3361536099067655</v>
      </c>
      <c r="AA120" s="367">
        <f t="shared" si="266"/>
        <v>5.1604196275367649</v>
      </c>
      <c r="AB120" s="367">
        <f t="shared" ref="AB120:AF120" si="267">L120*$E120/1000</f>
        <v>10.883830694705326</v>
      </c>
      <c r="AC120" s="367">
        <f t="shared" si="267"/>
        <v>5.2084158511933314</v>
      </c>
      <c r="AD120" s="367">
        <f t="shared" si="267"/>
        <v>0.61535870786974434</v>
      </c>
      <c r="AE120" s="367">
        <f t="shared" si="267"/>
        <v>0.89997772011218558</v>
      </c>
      <c r="AF120" s="367">
        <f t="shared" si="267"/>
        <v>2.3665949260916692</v>
      </c>
      <c r="AG120" s="368">
        <f t="shared" si="247"/>
        <v>8.8998714568068227</v>
      </c>
      <c r="AH120" s="369"/>
      <c r="AI120" s="344">
        <v>409.74668432932128</v>
      </c>
      <c r="AJ120" s="193"/>
      <c r="AK120" s="193"/>
      <c r="AL120" s="193"/>
      <c r="AM120" s="193"/>
    </row>
    <row r="121" spans="1:39" ht="12.75" customHeight="1">
      <c r="A121" s="329">
        <v>118</v>
      </c>
      <c r="B121" s="345">
        <v>6</v>
      </c>
      <c r="C121" s="371">
        <v>19</v>
      </c>
      <c r="D121" s="358">
        <f>測定日数!E23</f>
        <v>28</v>
      </c>
      <c r="E121" s="359">
        <f>mm!E23</f>
        <v>84.908136482939639</v>
      </c>
      <c r="F121" s="360">
        <f>pH!E23</f>
        <v>4.28</v>
      </c>
      <c r="G121" s="360">
        <f>EC!E23</f>
        <v>3.65</v>
      </c>
      <c r="H121" s="361">
        <f>'SO4'!E23</f>
        <v>31.8</v>
      </c>
      <c r="I121" s="361">
        <f>'NO3'!E23</f>
        <v>32.4</v>
      </c>
      <c r="J121" s="361">
        <f>Cl!E23</f>
        <v>36.799999999999997</v>
      </c>
      <c r="K121" s="361">
        <f>H!E23</f>
        <v>52.480746024977257</v>
      </c>
      <c r="L121" s="361">
        <f>'NH4'!E23</f>
        <v>54.2</v>
      </c>
      <c r="M121" s="361">
        <f>Na!E23</f>
        <v>27.1</v>
      </c>
      <c r="N121" s="361">
        <f>K!E23</f>
        <v>1.4</v>
      </c>
      <c r="O121" s="361">
        <f>Mg!E23</f>
        <v>3.3</v>
      </c>
      <c r="P121" s="362">
        <f>Ca!E23</f>
        <v>5</v>
      </c>
      <c r="Q121" s="363">
        <f t="shared" si="237"/>
        <v>0.10554111673709483</v>
      </c>
      <c r="R121" s="364">
        <f t="shared" si="238"/>
        <v>132.80000000000001</v>
      </c>
      <c r="S121" s="365">
        <f t="shared" si="239"/>
        <v>151.78074602497728</v>
      </c>
      <c r="T121" s="365">
        <f t="shared" si="240"/>
        <v>132.90554111673711</v>
      </c>
      <c r="U121" s="365">
        <f t="shared" si="241"/>
        <v>6.6697224918060156</v>
      </c>
      <c r="V121" s="365">
        <f t="shared" si="242"/>
        <v>6.6301770618281477</v>
      </c>
      <c r="W121" s="358">
        <f t="shared" si="243"/>
        <v>-2.1564143131474505</v>
      </c>
      <c r="X121" s="366">
        <f t="shared" si="244"/>
        <v>84.908136482939639</v>
      </c>
      <c r="Y121" s="367">
        <f t="shared" ref="Y121:AA121" si="268">H121*$E121/1000</f>
        <v>2.7000787401574806</v>
      </c>
      <c r="Z121" s="367">
        <f t="shared" si="268"/>
        <v>2.7510236220472444</v>
      </c>
      <c r="AA121" s="367">
        <f t="shared" si="268"/>
        <v>3.1246194225721782</v>
      </c>
      <c r="AB121" s="367">
        <f t="shared" ref="AB121:AF121" si="269">L121*$E121/1000</f>
        <v>4.6020209973753285</v>
      </c>
      <c r="AC121" s="367">
        <f t="shared" si="269"/>
        <v>2.3010104986876643</v>
      </c>
      <c r="AD121" s="367">
        <f t="shared" si="269"/>
        <v>0.11887139107611548</v>
      </c>
      <c r="AE121" s="367">
        <f t="shared" si="269"/>
        <v>0.28019685039370079</v>
      </c>
      <c r="AF121" s="367">
        <f t="shared" si="269"/>
        <v>0.42454068241469822</v>
      </c>
      <c r="AG121" s="368">
        <f t="shared" si="247"/>
        <v>4.456042346215261</v>
      </c>
      <c r="AH121" s="369"/>
      <c r="AI121" s="344">
        <v>284.58074602497732</v>
      </c>
      <c r="AJ121" s="193"/>
      <c r="AK121" s="193"/>
      <c r="AL121" s="193"/>
      <c r="AM121" s="193"/>
    </row>
    <row r="122" spans="1:39" ht="12.75" customHeight="1">
      <c r="A122" s="329">
        <v>119</v>
      </c>
      <c r="B122" s="345">
        <v>6</v>
      </c>
      <c r="C122" s="371">
        <v>20</v>
      </c>
      <c r="D122" s="358">
        <f>測定日数!E24</f>
        <v>28</v>
      </c>
      <c r="E122" s="359">
        <f>mm!E24</f>
        <v>135.57324840764329</v>
      </c>
      <c r="F122" s="360">
        <f>pH!E24</f>
        <v>4.2699999999999996</v>
      </c>
      <c r="G122" s="360">
        <f>EC!E24</f>
        <v>3.61</v>
      </c>
      <c r="H122" s="361">
        <f>'SO4'!E24</f>
        <v>36</v>
      </c>
      <c r="I122" s="361">
        <f>'NO3'!E24</f>
        <v>37.4</v>
      </c>
      <c r="J122" s="361">
        <f>Cl!E24</f>
        <v>28.8</v>
      </c>
      <c r="K122" s="361">
        <f>H!E24</f>
        <v>53.703179637025336</v>
      </c>
      <c r="L122" s="361">
        <f>'NH4'!E24</f>
        <v>55.2</v>
      </c>
      <c r="M122" s="361">
        <f>Na!E24</f>
        <v>10.3</v>
      </c>
      <c r="N122" s="361">
        <f>K!E24</f>
        <v>1.1000000000000001</v>
      </c>
      <c r="O122" s="361">
        <f>Mg!E24</f>
        <v>1.2</v>
      </c>
      <c r="P122" s="362">
        <f>Ca!E24</f>
        <v>3.4</v>
      </c>
      <c r="Q122" s="363">
        <f t="shared" si="237"/>
        <v>0.10313870761673118</v>
      </c>
      <c r="R122" s="364">
        <f t="shared" si="238"/>
        <v>138.19999999999999</v>
      </c>
      <c r="S122" s="365">
        <f t="shared" si="239"/>
        <v>129.50317963702534</v>
      </c>
      <c r="T122" s="365">
        <f t="shared" si="240"/>
        <v>138.30313870761674</v>
      </c>
      <c r="U122" s="365">
        <f t="shared" si="241"/>
        <v>-3.248680264002294</v>
      </c>
      <c r="V122" s="365">
        <f t="shared" si="242"/>
        <v>-3.2859415434951247</v>
      </c>
      <c r="W122" s="358">
        <f t="shared" si="243"/>
        <v>-2.1213779656877474</v>
      </c>
      <c r="X122" s="366">
        <f t="shared" si="244"/>
        <v>135.57324840764329</v>
      </c>
      <c r="Y122" s="367">
        <f t="shared" ref="Y122:AA122" si="270">H122*$E122/1000</f>
        <v>4.8806369426751592</v>
      </c>
      <c r="Z122" s="367">
        <f t="shared" si="270"/>
        <v>5.0704394904458585</v>
      </c>
      <c r="AA122" s="367">
        <f t="shared" si="270"/>
        <v>3.9045095541401271</v>
      </c>
      <c r="AB122" s="367">
        <f t="shared" ref="AB122:AF122" si="271">L122*$E122/1000</f>
        <v>7.4836433121019104</v>
      </c>
      <c r="AC122" s="367">
        <f t="shared" si="271"/>
        <v>1.3964044585987261</v>
      </c>
      <c r="AD122" s="367">
        <f t="shared" si="271"/>
        <v>0.14913057324840764</v>
      </c>
      <c r="AE122" s="367">
        <f t="shared" si="271"/>
        <v>0.16268789808917195</v>
      </c>
      <c r="AF122" s="367">
        <f t="shared" si="271"/>
        <v>0.46094904458598718</v>
      </c>
      <c r="AG122" s="368">
        <f t="shared" si="247"/>
        <v>7.2807145132107269</v>
      </c>
      <c r="AH122" s="369"/>
      <c r="AI122" s="344">
        <v>267.7031796370253</v>
      </c>
      <c r="AJ122" s="193"/>
      <c r="AK122" s="193"/>
      <c r="AL122" s="193"/>
      <c r="AM122" s="193"/>
    </row>
    <row r="123" spans="1:39" ht="12.75" customHeight="1">
      <c r="A123" s="329">
        <v>120</v>
      </c>
      <c r="B123" s="345">
        <v>6</v>
      </c>
      <c r="C123" s="371">
        <v>21</v>
      </c>
      <c r="D123" s="358">
        <f>測定日数!E25</f>
        <v>35</v>
      </c>
      <c r="E123" s="359">
        <f>mm!E25</f>
        <v>263.70070778564207</v>
      </c>
      <c r="F123" s="360">
        <f>pH!E25</f>
        <v>4.4387551867033688</v>
      </c>
      <c r="G123" s="360">
        <f>EC!E25</f>
        <v>2.3500218558282207</v>
      </c>
      <c r="H123" s="361">
        <f>'SO4'!E25</f>
        <v>21.818556857937164</v>
      </c>
      <c r="I123" s="361">
        <f>'NO3'!E25</f>
        <v>16.091101371142202</v>
      </c>
      <c r="J123" s="361">
        <f>Cl!E25</f>
        <v>16.315593408987514</v>
      </c>
      <c r="K123" s="361">
        <f>H!E25</f>
        <v>36.412023411760281</v>
      </c>
      <c r="L123" s="361">
        <f>'NH4'!E25</f>
        <v>12.275622704505128</v>
      </c>
      <c r="M123" s="361">
        <f>Na!E25</f>
        <v>5.22</v>
      </c>
      <c r="N123" s="361">
        <f>K!E25</f>
        <v>0.48451672641375915</v>
      </c>
      <c r="O123" s="361">
        <f>Mg!E25</f>
        <v>1.1086423430256844</v>
      </c>
      <c r="P123" s="362">
        <f>Ca!E25</f>
        <v>6.0285774310275153</v>
      </c>
      <c r="Q123" s="363">
        <f t="shared" si="237"/>
        <v>0.15211669178711484</v>
      </c>
      <c r="R123" s="364">
        <f t="shared" si="238"/>
        <v>76.043808496004047</v>
      </c>
      <c r="S123" s="365">
        <f t="shared" si="239"/>
        <v>68.66660239078557</v>
      </c>
      <c r="T123" s="365">
        <f t="shared" si="240"/>
        <v>76.195925187791161</v>
      </c>
      <c r="U123" s="365">
        <f t="shared" si="241"/>
        <v>-5.0979097219134006</v>
      </c>
      <c r="V123" s="365">
        <f t="shared" si="242"/>
        <v>-5.1975641477893681</v>
      </c>
      <c r="W123" s="358">
        <f t="shared" si="243"/>
        <v>-6.4358678936694274</v>
      </c>
      <c r="X123" s="366">
        <f t="shared" si="244"/>
        <v>263.70070778564207</v>
      </c>
      <c r="Y123" s="367">
        <f t="shared" ref="Y123:AA123" si="272">H123*$E123/1000</f>
        <v>5.7535688862993046</v>
      </c>
      <c r="Z123" s="367">
        <f t="shared" si="272"/>
        <v>4.2432348206207147</v>
      </c>
      <c r="AA123" s="367">
        <f t="shared" si="272"/>
        <v>4.3024335298927641</v>
      </c>
      <c r="AB123" s="367">
        <f t="shared" ref="AB123:AF123" si="273">L123*$E123/1000</f>
        <v>3.2370903956874999</v>
      </c>
      <c r="AC123" s="367">
        <f t="shared" si="273"/>
        <v>1.3765176946410516</v>
      </c>
      <c r="AD123" s="367">
        <f t="shared" si="273"/>
        <v>0.1277674036892906</v>
      </c>
      <c r="AE123" s="367">
        <f t="shared" si="273"/>
        <v>0.29234977053700556</v>
      </c>
      <c r="AF123" s="367">
        <f t="shared" si="273"/>
        <v>1.5897401355025036</v>
      </c>
      <c r="AG123" s="368">
        <f t="shared" si="247"/>
        <v>9.6018763455885541</v>
      </c>
      <c r="AH123" s="369"/>
      <c r="AI123" s="344">
        <v>144.71041088678962</v>
      </c>
      <c r="AJ123" s="193"/>
      <c r="AK123" s="193"/>
      <c r="AL123" s="193"/>
      <c r="AM123" s="193"/>
    </row>
    <row r="124" spans="1:39" ht="12.75" customHeight="1">
      <c r="A124" s="329">
        <v>121</v>
      </c>
      <c r="B124" s="345">
        <v>6</v>
      </c>
      <c r="C124" s="371">
        <v>22</v>
      </c>
      <c r="D124" s="358">
        <f>測定日数!E26</f>
        <v>28</v>
      </c>
      <c r="E124" s="359">
        <f>mm!E26</f>
        <v>260.6240050939191</v>
      </c>
      <c r="F124" s="360">
        <f>pH!E26</f>
        <v>4.6017233934737076</v>
      </c>
      <c r="G124" s="360">
        <f>EC!E26</f>
        <v>1.5545714739439545</v>
      </c>
      <c r="H124" s="361">
        <f>'SO4'!E26</f>
        <v>15.241681121888055</v>
      </c>
      <c r="I124" s="361">
        <f>'NO3'!E26</f>
        <v>16.483889961154137</v>
      </c>
      <c r="J124" s="361">
        <f>Cl!E26</f>
        <v>13.244429649898606</v>
      </c>
      <c r="K124" s="361">
        <f>H!E26</f>
        <v>25.019383640667062</v>
      </c>
      <c r="L124" s="361">
        <f>'NH4'!E26</f>
        <v>19.815909701693094</v>
      </c>
      <c r="M124" s="361">
        <f>Na!E26</f>
        <v>12.080662578485745</v>
      </c>
      <c r="N124" s="361">
        <f>K!E26</f>
        <v>0.75535657570056924</v>
      </c>
      <c r="O124" s="361">
        <f>Mg!E26</f>
        <v>1.7366348244606775</v>
      </c>
      <c r="P124" s="362">
        <f>Ca!E26</f>
        <v>2.8010248955559356</v>
      </c>
      <c r="Q124" s="363">
        <f t="shared" si="237"/>
        <v>0.22138341304575282</v>
      </c>
      <c r="R124" s="364">
        <f t="shared" si="238"/>
        <v>60.211681854828853</v>
      </c>
      <c r="S124" s="365">
        <f t="shared" si="239"/>
        <v>66.746631936579703</v>
      </c>
      <c r="T124" s="365">
        <f t="shared" si="240"/>
        <v>60.433065267874603</v>
      </c>
      <c r="U124" s="365">
        <f t="shared" si="241"/>
        <v>5.147319530793169</v>
      </c>
      <c r="V124" s="365">
        <f t="shared" si="242"/>
        <v>4.9642881745153078</v>
      </c>
      <c r="W124" s="358">
        <f t="shared" si="243"/>
        <v>1.4852200370366175</v>
      </c>
      <c r="X124" s="366">
        <f t="shared" si="244"/>
        <v>260.6240050939191</v>
      </c>
      <c r="Y124" s="367">
        <f t="shared" ref="Y124:AA124" si="274">H124*$E124/1000</f>
        <v>3.9723479783508426</v>
      </c>
      <c r="Z124" s="367">
        <f t="shared" si="274"/>
        <v>4.296097421203438</v>
      </c>
      <c r="AA124" s="367">
        <f t="shared" si="274"/>
        <v>3.4518163005412275</v>
      </c>
      <c r="AB124" s="367">
        <f t="shared" ref="AB124:AF124" si="275">L124*$E124/1000</f>
        <v>5.1645017510347015</v>
      </c>
      <c r="AC124" s="367">
        <f t="shared" si="275"/>
        <v>3.1485106653931867</v>
      </c>
      <c r="AD124" s="367">
        <f t="shared" si="275"/>
        <v>0.19686405603311044</v>
      </c>
      <c r="AE124" s="367">
        <f t="shared" si="275"/>
        <v>0.45260872333651692</v>
      </c>
      <c r="AF124" s="367">
        <f t="shared" si="275"/>
        <v>0.73001432664756427</v>
      </c>
      <c r="AG124" s="368">
        <f t="shared" si="247"/>
        <v>6.5206519694119285</v>
      </c>
      <c r="AH124" s="369"/>
      <c r="AI124" s="344">
        <v>126.95831379140856</v>
      </c>
      <c r="AJ124" s="193"/>
      <c r="AK124" s="193"/>
      <c r="AL124" s="193"/>
      <c r="AM124" s="193"/>
    </row>
    <row r="125" spans="1:39" ht="12.75" customHeight="1">
      <c r="A125" s="329">
        <v>122</v>
      </c>
      <c r="B125" s="345">
        <v>6</v>
      </c>
      <c r="C125" s="371">
        <v>23</v>
      </c>
      <c r="D125" s="358">
        <f>測定日数!E27</f>
        <v>28</v>
      </c>
      <c r="E125" s="359">
        <f>mm!E27</f>
        <v>298.76565917210593</v>
      </c>
      <c r="F125" s="360">
        <f>pH!E27</f>
        <v>4.731420204640953</v>
      </c>
      <c r="G125" s="360">
        <f>EC!E27</f>
        <v>1.1499999999999999</v>
      </c>
      <c r="H125" s="361">
        <f>'SO4'!E27</f>
        <v>10.581781376518217</v>
      </c>
      <c r="I125" s="361">
        <f>'NO3'!E27</f>
        <v>11.496952908587259</v>
      </c>
      <c r="J125" s="361">
        <f>Cl!E27</f>
        <v>3.5726614106115484</v>
      </c>
      <c r="K125" s="361">
        <f>H!E27</f>
        <v>18.560077928204951</v>
      </c>
      <c r="L125" s="361">
        <f>'NH4'!E27</f>
        <v>12.782399318133388</v>
      </c>
      <c r="M125" s="361">
        <f>Na!E27</f>
        <v>3.3569784785851264</v>
      </c>
      <c r="N125" s="361">
        <f>K!E27</f>
        <v>0.22356701470274878</v>
      </c>
      <c r="O125" s="361">
        <f>Mg!E27</f>
        <v>0</v>
      </c>
      <c r="P125" s="362">
        <f>Ca!E27</f>
        <v>0.31491583209034729</v>
      </c>
      <c r="Q125" s="363">
        <f t="shared" si="237"/>
        <v>0.29842959518261269</v>
      </c>
      <c r="R125" s="364">
        <f t="shared" si="238"/>
        <v>36.233177072235243</v>
      </c>
      <c r="S125" s="365">
        <f t="shared" si="239"/>
        <v>35.552854403806919</v>
      </c>
      <c r="T125" s="365">
        <f t="shared" si="240"/>
        <v>36.531606667417854</v>
      </c>
      <c r="U125" s="365">
        <f t="shared" si="241"/>
        <v>-0.9477089824297853</v>
      </c>
      <c r="V125" s="365">
        <f t="shared" si="242"/>
        <v>-1.3577853660359007</v>
      </c>
      <c r="W125" s="358">
        <f t="shared" si="243"/>
        <v>-4.8315610750076798</v>
      </c>
      <c r="X125" s="366">
        <f t="shared" si="244"/>
        <v>298.76565917210593</v>
      </c>
      <c r="Y125" s="367">
        <f t="shared" ref="Y125:AA125" si="276">H125*$E125/1000</f>
        <v>3.1614728881705796</v>
      </c>
      <c r="Z125" s="367">
        <f t="shared" si="276"/>
        <v>3.4348947142047326</v>
      </c>
      <c r="AA125" s="367">
        <f t="shared" si="276"/>
        <v>1.0673885413401052</v>
      </c>
      <c r="AB125" s="367">
        <f t="shared" ref="AB125:AF125" si="277">L125*$E125/1000</f>
        <v>3.8189419580831991</v>
      </c>
      <c r="AC125" s="367">
        <f t="shared" si="277"/>
        <v>1.0029498879810586</v>
      </c>
      <c r="AD125" s="367">
        <f t="shared" si="277"/>
        <v>6.6794146516806638E-2</v>
      </c>
      <c r="AE125" s="367">
        <f t="shared" si="277"/>
        <v>0</v>
      </c>
      <c r="AF125" s="367">
        <f t="shared" si="277"/>
        <v>9.4086036158204836E-2</v>
      </c>
      <c r="AG125" s="368">
        <f t="shared" si="247"/>
        <v>5.545113916505807</v>
      </c>
      <c r="AH125" s="369"/>
      <c r="AI125" s="344">
        <v>71.786031476042155</v>
      </c>
      <c r="AJ125" s="193"/>
      <c r="AK125" s="193"/>
      <c r="AL125" s="193"/>
      <c r="AM125" s="193"/>
    </row>
    <row r="126" spans="1:39" ht="12.75" customHeight="1">
      <c r="A126" s="329">
        <v>123</v>
      </c>
      <c r="B126" s="345">
        <v>6</v>
      </c>
      <c r="C126" s="371">
        <v>24</v>
      </c>
      <c r="D126" s="358">
        <f>測定日数!E28</f>
        <v>28</v>
      </c>
      <c r="E126" s="359">
        <f>mm!E28</f>
        <v>340.90988810283983</v>
      </c>
      <c r="F126" s="360">
        <f>pH!E28</f>
        <v>4.7479514412050001</v>
      </c>
      <c r="G126" s="360">
        <f>EC!E28</f>
        <v>1.0998039215686275</v>
      </c>
      <c r="H126" s="361">
        <f>'SO4'!E28</f>
        <v>10.808795518207281</v>
      </c>
      <c r="I126" s="361">
        <f>'NO3'!E28</f>
        <v>12.012605042016805</v>
      </c>
      <c r="J126" s="361">
        <f>Cl!E28</f>
        <v>3.0112324929971988</v>
      </c>
      <c r="K126" s="361">
        <f>H!E28</f>
        <v>17.86687334548494</v>
      </c>
      <c r="L126" s="361">
        <f>'NH4'!E28</f>
        <v>11.246330532212886</v>
      </c>
      <c r="M126" s="361">
        <f>Na!E28</f>
        <v>2.8635854341736695</v>
      </c>
      <c r="N126" s="361">
        <f>K!E28</f>
        <v>0.33647058823529413</v>
      </c>
      <c r="O126" s="361">
        <f>Mg!E28</f>
        <v>0</v>
      </c>
      <c r="P126" s="362">
        <f>Ca!E28</f>
        <v>0.22717086834733891</v>
      </c>
      <c r="Q126" s="363">
        <f t="shared" si="237"/>
        <v>0.31000816066520404</v>
      </c>
      <c r="R126" s="364">
        <f t="shared" si="238"/>
        <v>36.641428571428563</v>
      </c>
      <c r="S126" s="365">
        <f t="shared" si="239"/>
        <v>32.767601636801466</v>
      </c>
      <c r="T126" s="365">
        <f t="shared" si="240"/>
        <v>36.951436732093768</v>
      </c>
      <c r="U126" s="365">
        <f t="shared" si="241"/>
        <v>-5.5811569805909285</v>
      </c>
      <c r="V126" s="365">
        <f t="shared" si="242"/>
        <v>-6.0009936929349514</v>
      </c>
      <c r="W126" s="358">
        <f t="shared" si="243"/>
        <v>-4.3154302856231403</v>
      </c>
      <c r="X126" s="366">
        <f t="shared" si="244"/>
        <v>340.90988810283983</v>
      </c>
      <c r="Y126" s="367">
        <f t="shared" ref="Y126:AA126" si="278">H126*$E126/1000</f>
        <v>3.6848252706385209</v>
      </c>
      <c r="Z126" s="367">
        <f t="shared" si="278"/>
        <v>4.0952158406975583</v>
      </c>
      <c r="AA126" s="367">
        <f t="shared" si="278"/>
        <v>1.0265589322393105</v>
      </c>
      <c r="AB126" s="367">
        <f t="shared" ref="AB126:AF126" si="279">L126*$E126/1000</f>
        <v>3.833985283304246</v>
      </c>
      <c r="AC126" s="367">
        <f t="shared" si="279"/>
        <v>0.97622458993706762</v>
      </c>
      <c r="AD126" s="367">
        <f t="shared" si="279"/>
        <v>0.11470615058519082</v>
      </c>
      <c r="AE126" s="367">
        <f t="shared" si="279"/>
        <v>0</v>
      </c>
      <c r="AF126" s="367">
        <f t="shared" si="279"/>
        <v>7.7444795308516265E-2</v>
      </c>
      <c r="AG126" s="368">
        <f t="shared" si="247"/>
        <v>6.0909937929568825</v>
      </c>
      <c r="AH126" s="369"/>
      <c r="AI126" s="344">
        <v>69.409030208230035</v>
      </c>
      <c r="AJ126" s="193"/>
      <c r="AK126" s="193"/>
      <c r="AL126" s="193"/>
      <c r="AM126" s="193"/>
    </row>
    <row r="127" spans="1:39" ht="12.75" customHeight="1">
      <c r="A127" s="329">
        <v>124</v>
      </c>
      <c r="B127" s="345">
        <v>6</v>
      </c>
      <c r="C127" s="371">
        <v>25</v>
      </c>
      <c r="D127" s="358">
        <f>測定日数!E29</f>
        <v>28</v>
      </c>
      <c r="E127" s="359">
        <f>mm!E29</f>
        <v>284.90445859872614</v>
      </c>
      <c r="F127" s="360">
        <f>pH!E29</f>
        <v>4.4718695850763623</v>
      </c>
      <c r="G127" s="360">
        <f>EC!E29</f>
        <v>1.847122736418511</v>
      </c>
      <c r="H127" s="361">
        <f>'SO4'!E29</f>
        <v>15.46556449809971</v>
      </c>
      <c r="I127" s="361">
        <f>'NO3'!E29</f>
        <v>28.195990386765036</v>
      </c>
      <c r="J127" s="361">
        <f>Cl!E29</f>
        <v>16.18410686340264</v>
      </c>
      <c r="K127" s="361">
        <f>H!E29</f>
        <v>33.738860836586973</v>
      </c>
      <c r="L127" s="361">
        <f>'NH4'!E29</f>
        <v>27.641549295774645</v>
      </c>
      <c r="M127" s="361">
        <f>Na!E29</f>
        <v>4.8421070869662408</v>
      </c>
      <c r="N127" s="361">
        <f>K!E29</f>
        <v>0.81942320590207907</v>
      </c>
      <c r="O127" s="361">
        <f>Mg!E29</f>
        <v>0.42776324614352784</v>
      </c>
      <c r="P127" s="362">
        <f>Ca!E29</f>
        <v>8.1396948356807535</v>
      </c>
      <c r="Q127" s="363">
        <f t="shared" si="237"/>
        <v>0.16416904439955185</v>
      </c>
      <c r="R127" s="364">
        <f t="shared" si="238"/>
        <v>75.311226246367085</v>
      </c>
      <c r="S127" s="365">
        <f t="shared" si="239"/>
        <v>84.176856588878508</v>
      </c>
      <c r="T127" s="365">
        <f t="shared" si="240"/>
        <v>75.475395290766642</v>
      </c>
      <c r="U127" s="365">
        <f t="shared" si="241"/>
        <v>5.5588042597952585</v>
      </c>
      <c r="V127" s="365">
        <f t="shared" si="242"/>
        <v>5.4502590446838903</v>
      </c>
      <c r="W127" s="358">
        <f t="shared" si="243"/>
        <v>6.1150311767378804</v>
      </c>
      <c r="X127" s="366">
        <f t="shared" si="244"/>
        <v>284.90445859872614</v>
      </c>
      <c r="Y127" s="367">
        <f t="shared" ref="Y127:AA127" si="280">H127*$E127/1000</f>
        <v>4.4062082802547771</v>
      </c>
      <c r="Z127" s="367">
        <f t="shared" si="280"/>
        <v>8.0331633757961782</v>
      </c>
      <c r="AA127" s="367">
        <f t="shared" si="280"/>
        <v>4.6109242038216571</v>
      </c>
      <c r="AB127" s="367">
        <f t="shared" ref="AB127:AF127" si="281">L127*$E127/1000</f>
        <v>7.875200636942675</v>
      </c>
      <c r="AC127" s="367">
        <f t="shared" si="281"/>
        <v>1.3795378980891717</v>
      </c>
      <c r="AD127" s="367">
        <f t="shared" si="281"/>
        <v>0.23345732484076434</v>
      </c>
      <c r="AE127" s="367">
        <f t="shared" si="281"/>
        <v>0.12187165605095543</v>
      </c>
      <c r="AF127" s="367">
        <f t="shared" si="281"/>
        <v>2.319035350318472</v>
      </c>
      <c r="AG127" s="368">
        <f t="shared" si="247"/>
        <v>9.6123518803855763</v>
      </c>
      <c r="AH127" s="369"/>
      <c r="AI127" s="344">
        <v>159.48808283524559</v>
      </c>
      <c r="AJ127" s="193"/>
      <c r="AK127" s="193"/>
      <c r="AL127" s="193"/>
      <c r="AM127" s="193"/>
    </row>
    <row r="128" spans="1:39" ht="12.75" customHeight="1">
      <c r="A128" s="329">
        <v>125</v>
      </c>
      <c r="B128" s="345">
        <v>6</v>
      </c>
      <c r="C128" s="371">
        <v>26</v>
      </c>
      <c r="D128" s="358">
        <f>測定日数!E30</f>
        <v>28</v>
      </c>
      <c r="E128" s="359">
        <f>mm!E30</f>
        <v>353.15085932527052</v>
      </c>
      <c r="F128" s="360">
        <f>pH!E30</f>
        <v>4.3508227045202412</v>
      </c>
      <c r="G128" s="360">
        <f>EC!E30</f>
        <v>2.4360562364816154</v>
      </c>
      <c r="H128" s="361">
        <f>'SO4'!E30</f>
        <v>21.859403992427826</v>
      </c>
      <c r="I128" s="361">
        <f>'NO3'!E30</f>
        <v>26.446315319749225</v>
      </c>
      <c r="J128" s="361">
        <f>Cl!E30</f>
        <v>5.7773014176572088</v>
      </c>
      <c r="K128" s="361">
        <f>H!E30</f>
        <v>44.583821932247218</v>
      </c>
      <c r="L128" s="361">
        <f>'NH4'!E30</f>
        <v>22.223505564019394</v>
      </c>
      <c r="M128" s="361">
        <f>Na!E30</f>
        <v>5.067208933510166</v>
      </c>
      <c r="N128" s="361">
        <f>K!E30</f>
        <v>2.7240064390384218</v>
      </c>
      <c r="O128" s="361">
        <f>Mg!E30</f>
        <v>0.66609915142488518</v>
      </c>
      <c r="P128" s="362">
        <f>Ca!E30</f>
        <v>3.4696738462512617</v>
      </c>
      <c r="Q128" s="363">
        <f t="shared" si="237"/>
        <v>0.12423512167909746</v>
      </c>
      <c r="R128" s="364">
        <f t="shared" si="238"/>
        <v>75.942424722262075</v>
      </c>
      <c r="S128" s="365">
        <f t="shared" si="239"/>
        <v>82.870088864167514</v>
      </c>
      <c r="T128" s="365">
        <f t="shared" si="240"/>
        <v>76.066659843941181</v>
      </c>
      <c r="U128" s="365">
        <f t="shared" si="241"/>
        <v>4.3621651628448266</v>
      </c>
      <c r="V128" s="365">
        <f t="shared" si="242"/>
        <v>4.2805890239525404</v>
      </c>
      <c r="W128" s="358">
        <f t="shared" si="243"/>
        <v>-0.75874857998927425</v>
      </c>
      <c r="X128" s="366">
        <f t="shared" si="244"/>
        <v>353.15085932527052</v>
      </c>
      <c r="Y128" s="367">
        <f t="shared" ref="Y128:AA128" si="282">H128*$E128/1000</f>
        <v>7.7196673042641359</v>
      </c>
      <c r="Z128" s="367">
        <f t="shared" si="282"/>
        <v>9.3395389811565064</v>
      </c>
      <c r="AA128" s="367">
        <f t="shared" si="282"/>
        <v>2.0402589602267471</v>
      </c>
      <c r="AB128" s="367">
        <f t="shared" ref="AB128:AF128" si="283">L128*$E128/1000</f>
        <v>7.8482500871533798</v>
      </c>
      <c r="AC128" s="367">
        <f t="shared" si="283"/>
        <v>1.7894891892498026</v>
      </c>
      <c r="AD128" s="367">
        <f t="shared" si="283"/>
        <v>0.96198521475398879</v>
      </c>
      <c r="AE128" s="367">
        <f t="shared" si="283"/>
        <v>0.23523348772153171</v>
      </c>
      <c r="AF128" s="367">
        <f t="shared" si="283"/>
        <v>1.2253183003820496</v>
      </c>
      <c r="AG128" s="368">
        <f t="shared" si="247"/>
        <v>15.744815027377948</v>
      </c>
      <c r="AH128" s="369"/>
      <c r="AI128" s="344">
        <v>158.81251358642959</v>
      </c>
      <c r="AJ128" s="193"/>
      <c r="AK128" s="193"/>
      <c r="AL128" s="193"/>
      <c r="AM128" s="193"/>
    </row>
    <row r="129" spans="1:39" ht="12.75" customHeight="1">
      <c r="A129" s="329">
        <v>126</v>
      </c>
      <c r="B129" s="345">
        <v>6</v>
      </c>
      <c r="C129" s="371">
        <v>27</v>
      </c>
      <c r="D129" s="358">
        <f>測定日数!E31</f>
        <v>28</v>
      </c>
      <c r="E129" s="359">
        <f>mm!E31</f>
        <v>127.48407643312103</v>
      </c>
      <c r="F129" s="360">
        <f>pH!E31</f>
        <v>4.4440012218875857</v>
      </c>
      <c r="G129" s="360">
        <f>EC!E31</f>
        <v>2.2588258805895576</v>
      </c>
      <c r="H129" s="361">
        <f>'SO4'!E31</f>
        <v>26.844091931051707</v>
      </c>
      <c r="I129" s="361">
        <f>'NO3'!E31</f>
        <v>30.615263552335747</v>
      </c>
      <c r="J129" s="361">
        <f>Cl!E31</f>
        <v>16.474494129402949</v>
      </c>
      <c r="K129" s="361">
        <f>H!E31</f>
        <v>35.974832300236137</v>
      </c>
      <c r="L129" s="361">
        <f>'NH4'!E31</f>
        <v>27.756382712965276</v>
      </c>
      <c r="M129" s="361">
        <f>Na!E31</f>
        <v>10.93792155883088</v>
      </c>
      <c r="N129" s="361">
        <f>K!E31</f>
        <v>1.8089932550587062</v>
      </c>
      <c r="O129" s="361">
        <f>Mg!E31</f>
        <v>2.4739445415938044</v>
      </c>
      <c r="P129" s="362">
        <f>Ca!E31</f>
        <v>4.3448663502373233</v>
      </c>
      <c r="Q129" s="363">
        <f t="shared" si="237"/>
        <v>0.15396531932229721</v>
      </c>
      <c r="R129" s="364">
        <f t="shared" si="238"/>
        <v>100.7779415438421</v>
      </c>
      <c r="S129" s="365">
        <f t="shared" si="239"/>
        <v>90.115751610753279</v>
      </c>
      <c r="T129" s="365">
        <f t="shared" si="240"/>
        <v>100.9319068631644</v>
      </c>
      <c r="U129" s="365">
        <f t="shared" si="241"/>
        <v>-5.5854071220959849</v>
      </c>
      <c r="V129" s="365">
        <f t="shared" si="242"/>
        <v>-5.6614958481094231</v>
      </c>
      <c r="W129" s="358">
        <f t="shared" si="243"/>
        <v>2.6664374589837418</v>
      </c>
      <c r="X129" s="366">
        <f t="shared" si="244"/>
        <v>127.48407643312103</v>
      </c>
      <c r="Y129" s="367">
        <f t="shared" ref="Y129:AA129" si="284">H129*$E129/1000</f>
        <v>3.4221942675159234</v>
      </c>
      <c r="Z129" s="367">
        <f t="shared" si="284"/>
        <v>3.9029585987261148</v>
      </c>
      <c r="AA129" s="367">
        <f t="shared" si="284"/>
        <v>2.1002356687898089</v>
      </c>
      <c r="AB129" s="367">
        <f t="shared" ref="AB129:AF129" si="285">L129*$E129/1000</f>
        <v>3.5384968152866243</v>
      </c>
      <c r="AC129" s="367">
        <f t="shared" si="285"/>
        <v>1.3944108280254781</v>
      </c>
      <c r="AD129" s="367">
        <f t="shared" si="285"/>
        <v>0.23061783439490452</v>
      </c>
      <c r="AE129" s="367">
        <f t="shared" si="285"/>
        <v>0.31538853503184716</v>
      </c>
      <c r="AF129" s="367">
        <f t="shared" si="285"/>
        <v>0.55390127388535049</v>
      </c>
      <c r="AG129" s="368">
        <f t="shared" si="247"/>
        <v>4.5862182706320151</v>
      </c>
      <c r="AH129" s="369"/>
      <c r="AI129" s="344">
        <v>190.89369315459538</v>
      </c>
      <c r="AJ129" s="193"/>
      <c r="AK129" s="193"/>
      <c r="AL129" s="193"/>
      <c r="AM129" s="193"/>
    </row>
    <row r="130" spans="1:39" ht="12.75" customHeight="1">
      <c r="A130" s="329">
        <v>127</v>
      </c>
      <c r="B130" s="345">
        <v>6</v>
      </c>
      <c r="C130" s="371">
        <v>28</v>
      </c>
      <c r="D130" s="358">
        <f>測定日数!E32</f>
        <v>28</v>
      </c>
      <c r="E130" s="359">
        <f>mm!E32</f>
        <v>258.28025477707007</v>
      </c>
      <c r="F130" s="360">
        <f>pH!E32</f>
        <v>4.4623928691444172</v>
      </c>
      <c r="G130" s="360">
        <f>EC!E32</f>
        <v>2.1800000000000002</v>
      </c>
      <c r="H130" s="361">
        <f>'SO4'!E32</f>
        <v>26.456418125770657</v>
      </c>
      <c r="I130" s="361">
        <f>'NO3'!E32</f>
        <v>16.325310234278664</v>
      </c>
      <c r="J130" s="361">
        <f>Cl!E32</f>
        <v>10.391089149198519</v>
      </c>
      <c r="K130" s="361">
        <f>H!E32</f>
        <v>34.483165843568209</v>
      </c>
      <c r="L130" s="361">
        <f>'NH4'!E32</f>
        <v>25.203221331689271</v>
      </c>
      <c r="M130" s="361">
        <f>Na!E32</f>
        <v>11.589370900123305</v>
      </c>
      <c r="N130" s="361">
        <f>K!E32</f>
        <v>3.2112204685573364</v>
      </c>
      <c r="O130" s="361">
        <f>Mg!E32</f>
        <v>1.6931880394574601</v>
      </c>
      <c r="P130" s="362">
        <f>Ca!E32</f>
        <v>2.6183655980271268</v>
      </c>
      <c r="Q130" s="363">
        <f t="shared" si="237"/>
        <v>0.16062552283624087</v>
      </c>
      <c r="R130" s="364">
        <f t="shared" si="238"/>
        <v>79.629235635018503</v>
      </c>
      <c r="S130" s="365">
        <f t="shared" si="239"/>
        <v>83.11008581890728</v>
      </c>
      <c r="T130" s="365">
        <f t="shared" si="240"/>
        <v>79.789861157854745</v>
      </c>
      <c r="U130" s="365">
        <f t="shared" si="241"/>
        <v>2.1389115751439722</v>
      </c>
      <c r="V130" s="365">
        <f t="shared" si="242"/>
        <v>2.0381987365079812</v>
      </c>
      <c r="W130" s="358">
        <f t="shared" si="243"/>
        <v>-0.8917602756016485</v>
      </c>
      <c r="X130" s="366">
        <f t="shared" si="244"/>
        <v>258.28025477707007</v>
      </c>
      <c r="Y130" s="367">
        <f t="shared" ref="Y130:AA130" si="286">H130*$E130/1000</f>
        <v>6.8331704140127405</v>
      </c>
      <c r="Z130" s="367">
        <f t="shared" si="286"/>
        <v>4.2165052866242032</v>
      </c>
      <c r="AA130" s="367">
        <f t="shared" si="286"/>
        <v>2.6838131528662421</v>
      </c>
      <c r="AB130" s="367">
        <f t="shared" ref="AB130:AF130" si="287">L130*$E130/1000</f>
        <v>6.5094944267515924</v>
      </c>
      <c r="AC130" s="367">
        <f t="shared" si="287"/>
        <v>2.9933056687898087</v>
      </c>
      <c r="AD130" s="367">
        <f t="shared" si="287"/>
        <v>0.82939484076433123</v>
      </c>
      <c r="AE130" s="367">
        <f t="shared" si="287"/>
        <v>0.43731703821656054</v>
      </c>
      <c r="AF130" s="367">
        <f t="shared" si="287"/>
        <v>0.67627213375796169</v>
      </c>
      <c r="AG130" s="368">
        <f t="shared" si="247"/>
        <v>8.9063208595967573</v>
      </c>
      <c r="AH130" s="369"/>
      <c r="AI130" s="344">
        <v>224.2752649804363</v>
      </c>
      <c r="AJ130" s="193"/>
      <c r="AK130" s="193"/>
      <c r="AL130" s="193"/>
      <c r="AM130" s="193"/>
    </row>
    <row r="131" spans="1:39" ht="12.75" customHeight="1">
      <c r="A131" s="329">
        <v>128</v>
      </c>
      <c r="B131" s="345">
        <v>6</v>
      </c>
      <c r="C131" s="371">
        <v>29</v>
      </c>
      <c r="D131" s="358">
        <f>測定日数!E33</f>
        <v>28</v>
      </c>
      <c r="E131" s="359">
        <f>mm!E33</f>
        <v>194.01559764443738</v>
      </c>
      <c r="F131" s="360">
        <f>pH!E33</f>
        <v>4.4206495485080364</v>
      </c>
      <c r="G131" s="360">
        <f>EC!E33</f>
        <v>2.1742690730106644</v>
      </c>
      <c r="H131" s="361">
        <f>'SO4'!E33</f>
        <v>24.924767590395465</v>
      </c>
      <c r="I131" s="361">
        <f>'NO3'!E33</f>
        <v>19.005138100592156</v>
      </c>
      <c r="J131" s="361">
        <f>Cl!E33</f>
        <v>6.1271985291650415</v>
      </c>
      <c r="K131" s="361">
        <f>H!E33</f>
        <v>37.96211945999692</v>
      </c>
      <c r="L131" s="361">
        <f>'NH4'!E33</f>
        <v>24.840887718296234</v>
      </c>
      <c r="M131" s="361">
        <f>Na!E33</f>
        <v>5.1796704550608688</v>
      </c>
      <c r="N131" s="361">
        <f>K!E33</f>
        <v>1.623170222542061</v>
      </c>
      <c r="O131" s="361">
        <f>Mg!E33</f>
        <v>0.97749285152438925</v>
      </c>
      <c r="P131" s="362">
        <f>Ca!E33</f>
        <v>2.5607316949366239</v>
      </c>
      <c r="Q131" s="363">
        <f t="shared" si="237"/>
        <v>0.14590535569302476</v>
      </c>
      <c r="R131" s="364">
        <f t="shared" si="238"/>
        <v>74.981871810548128</v>
      </c>
      <c r="S131" s="365">
        <f t="shared" si="239"/>
        <v>76.682296948818106</v>
      </c>
      <c r="T131" s="365">
        <f t="shared" si="240"/>
        <v>75.12777716624116</v>
      </c>
      <c r="U131" s="365">
        <f t="shared" si="241"/>
        <v>1.1211778973106761</v>
      </c>
      <c r="V131" s="365">
        <f t="shared" si="242"/>
        <v>1.02398987131694</v>
      </c>
      <c r="W131" s="358">
        <f t="shared" si="243"/>
        <v>-8.7296535154661195E-2</v>
      </c>
      <c r="X131" s="366">
        <f t="shared" si="244"/>
        <v>194.01559764443738</v>
      </c>
      <c r="Y131" s="367">
        <f t="shared" ref="Y131:AA131" si="288">H131*$E131/1000</f>
        <v>4.8357936801992789</v>
      </c>
      <c r="Z131" s="367">
        <f t="shared" si="288"/>
        <v>3.6872932269014544</v>
      </c>
      <c r="AA131" s="367">
        <f t="shared" si="288"/>
        <v>1.1887720845220731</v>
      </c>
      <c r="AB131" s="367">
        <f t="shared" ref="AB131:AF131" si="289">L131*$E131/1000</f>
        <v>4.8195196766836084</v>
      </c>
      <c r="AC131" s="367">
        <f t="shared" si="289"/>
        <v>1.0049368589398693</v>
      </c>
      <c r="AD131" s="367">
        <f t="shared" si="289"/>
        <v>0.31492034080515235</v>
      </c>
      <c r="AE131" s="367">
        <f t="shared" si="289"/>
        <v>0.18964885978166968</v>
      </c>
      <c r="AF131" s="367">
        <f t="shared" si="289"/>
        <v>0.49682189020018219</v>
      </c>
      <c r="AG131" s="368">
        <f t="shared" si="247"/>
        <v>7.3652432948808295</v>
      </c>
      <c r="AH131" s="369"/>
      <c r="AI131" s="344">
        <v>151.66416875936625</v>
      </c>
      <c r="AJ131" s="193"/>
      <c r="AK131" s="193"/>
      <c r="AL131" s="193"/>
      <c r="AM131" s="193"/>
    </row>
    <row r="132" spans="1:39" ht="12.75" customHeight="1">
      <c r="A132" s="329">
        <v>129</v>
      </c>
      <c r="B132" s="345">
        <v>6</v>
      </c>
      <c r="C132" s="371">
        <v>30</v>
      </c>
      <c r="D132" s="358">
        <f>測定日数!E34</f>
        <v>28</v>
      </c>
      <c r="E132" s="359">
        <f>mm!E34</f>
        <v>261.62420382165607</v>
      </c>
      <c r="F132" s="360">
        <f>pH!E34</f>
        <v>4.4863505763686637</v>
      </c>
      <c r="G132" s="360">
        <f>EC!E34</f>
        <v>1.8068788800973827</v>
      </c>
      <c r="H132" s="361">
        <f>'SO4'!E34</f>
        <v>19.624140623208081</v>
      </c>
      <c r="I132" s="361">
        <f>'NO3'!E34</f>
        <v>12.890507098956013</v>
      </c>
      <c r="J132" s="361">
        <f>Cl!E34</f>
        <v>5.8463730816808832</v>
      </c>
      <c r="K132" s="361">
        <f>H!E34</f>
        <v>32.632430642688554</v>
      </c>
      <c r="L132" s="361">
        <f>'NH4'!E34</f>
        <v>18.20542839136132</v>
      </c>
      <c r="M132" s="361">
        <f>Na!E34</f>
        <v>2.3575467594606345</v>
      </c>
      <c r="N132" s="361">
        <f>K!E34</f>
        <v>0.74335046146326422</v>
      </c>
      <c r="O132" s="361">
        <f>Mg!E34</f>
        <v>0.64683806099240804</v>
      </c>
      <c r="P132" s="362">
        <f>Ca!E34</f>
        <v>3.2331138089007627</v>
      </c>
      <c r="Q132" s="363">
        <f t="shared" si="237"/>
        <v>0.16973533486733877</v>
      </c>
      <c r="R132" s="364">
        <f t="shared" si="238"/>
        <v>57.985161427053058</v>
      </c>
      <c r="S132" s="365">
        <f t="shared" si="239"/>
        <v>61.698659994760106</v>
      </c>
      <c r="T132" s="365">
        <f t="shared" si="240"/>
        <v>58.154896761920398</v>
      </c>
      <c r="U132" s="365">
        <f t="shared" si="241"/>
        <v>3.102757351487976</v>
      </c>
      <c r="V132" s="365">
        <f t="shared" si="242"/>
        <v>2.9567443209332902</v>
      </c>
      <c r="W132" s="358">
        <f t="shared" si="243"/>
        <v>-0.50935037998728194</v>
      </c>
      <c r="X132" s="366">
        <f t="shared" si="244"/>
        <v>261.62420382165607</v>
      </c>
      <c r="Y132" s="367">
        <f t="shared" ref="Y132:AA132" si="290">H132*$E132/1000</f>
        <v>5.1341501662310316</v>
      </c>
      <c r="Z132" s="367">
        <f t="shared" si="290"/>
        <v>3.3724686566217725</v>
      </c>
      <c r="AA132" s="367">
        <f t="shared" si="290"/>
        <v>1.5295527027391229</v>
      </c>
      <c r="AB132" s="367">
        <f t="shared" ref="AB132:AF132" si="291">L132*$E132/1000</f>
        <v>4.7629807081220781</v>
      </c>
      <c r="AC132" s="367">
        <f t="shared" si="291"/>
        <v>0.61679129391621379</v>
      </c>
      <c r="AD132" s="367">
        <f t="shared" si="291"/>
        <v>0.19447847264078716</v>
      </c>
      <c r="AE132" s="367">
        <f t="shared" si="291"/>
        <v>0.16922849270868257</v>
      </c>
      <c r="AF132" s="367">
        <f t="shared" si="291"/>
        <v>0.84586082611846392</v>
      </c>
      <c r="AG132" s="368">
        <f t="shared" si="247"/>
        <v>8.5374336856588044</v>
      </c>
      <c r="AH132" s="369"/>
      <c r="AI132" s="344">
        <v>119.68382142181316</v>
      </c>
      <c r="AJ132" s="193"/>
      <c r="AK132" s="193"/>
      <c r="AL132" s="193"/>
      <c r="AM132" s="193"/>
    </row>
    <row r="133" spans="1:39" ht="12.75" customHeight="1">
      <c r="A133" s="329">
        <v>130</v>
      </c>
      <c r="B133" s="345">
        <v>6</v>
      </c>
      <c r="C133" s="371">
        <v>31</v>
      </c>
      <c r="D133" s="358">
        <f>測定日数!E35</f>
        <v>35</v>
      </c>
      <c r="E133" s="359">
        <f>mm!E35</f>
        <v>165</v>
      </c>
      <c r="F133" s="360">
        <f>pH!E35</f>
        <v>4.6268897219775358</v>
      </c>
      <c r="G133" s="360">
        <f>EC!E35</f>
        <v>1.5880419483526063</v>
      </c>
      <c r="H133" s="361">
        <f>'SO4'!E35</f>
        <v>15.162903073347396</v>
      </c>
      <c r="I133" s="361">
        <f>'NO3'!E35</f>
        <v>11.748801498775601</v>
      </c>
      <c r="J133" s="361">
        <f>Cl!E35</f>
        <v>6.3147815504585489</v>
      </c>
      <c r="K133" s="361">
        <f>H!E35</f>
        <v>23.610776926134619</v>
      </c>
      <c r="L133" s="361">
        <f>'NH4'!E35</f>
        <v>9.1129101228467118</v>
      </c>
      <c r="M133" s="361">
        <f>Na!E35</f>
        <v>3.5447359341824871</v>
      </c>
      <c r="N133" s="361">
        <f>K!E35</f>
        <v>0.92432209811366728</v>
      </c>
      <c r="O133" s="361">
        <f>Mg!E35</f>
        <v>0.91620016745430843</v>
      </c>
      <c r="P133" s="362">
        <f>Ca!E35</f>
        <v>2.5498615096825681</v>
      </c>
      <c r="Q133" s="363">
        <f t="shared" si="237"/>
        <v>0.23459103273052401</v>
      </c>
      <c r="R133" s="364">
        <f t="shared" si="238"/>
        <v>48.389389195928942</v>
      </c>
      <c r="S133" s="365">
        <f t="shared" si="239"/>
        <v>44.124868435551235</v>
      </c>
      <c r="T133" s="365">
        <f t="shared" si="240"/>
        <v>48.623980228659462</v>
      </c>
      <c r="U133" s="365">
        <f t="shared" si="241"/>
        <v>-4.609582208793082</v>
      </c>
      <c r="V133" s="365">
        <f t="shared" si="242"/>
        <v>-4.850854601329746</v>
      </c>
      <c r="W133" s="358">
        <f t="shared" si="243"/>
        <v>-8.7588672318911573</v>
      </c>
      <c r="X133" s="366">
        <f t="shared" si="244"/>
        <v>165</v>
      </c>
      <c r="Y133" s="367">
        <f t="shared" ref="Y133:AA133" si="292">H133*$E133/1000</f>
        <v>2.5018790071023203</v>
      </c>
      <c r="Z133" s="367">
        <f t="shared" si="292"/>
        <v>1.9385522472979742</v>
      </c>
      <c r="AA133" s="367">
        <f t="shared" si="292"/>
        <v>1.0419389558256604</v>
      </c>
      <c r="AB133" s="367">
        <f t="shared" ref="AB133:AF133" si="293">L133*$E133/1000</f>
        <v>1.5036301702697075</v>
      </c>
      <c r="AC133" s="367">
        <f t="shared" si="293"/>
        <v>0.58488142914011043</v>
      </c>
      <c r="AD133" s="367">
        <f t="shared" si="293"/>
        <v>0.15251314618875508</v>
      </c>
      <c r="AE133" s="367">
        <f t="shared" si="293"/>
        <v>0.1511730276299609</v>
      </c>
      <c r="AF133" s="367">
        <f t="shared" si="293"/>
        <v>0.42072714909762376</v>
      </c>
      <c r="AG133" s="368">
        <f t="shared" si="247"/>
        <v>3.8957781928122124</v>
      </c>
      <c r="AH133" s="369"/>
      <c r="AI133" s="344">
        <v>92.514257631480177</v>
      </c>
      <c r="AJ133" s="193"/>
      <c r="AK133" s="193"/>
      <c r="AL133" s="193"/>
      <c r="AM133" s="193"/>
    </row>
    <row r="134" spans="1:39" ht="12.75" customHeight="1">
      <c r="A134" s="329">
        <v>131</v>
      </c>
      <c r="B134" s="345">
        <v>6</v>
      </c>
      <c r="C134" s="371">
        <v>32</v>
      </c>
      <c r="D134" s="358">
        <f>測定日数!E36</f>
        <v>28</v>
      </c>
      <c r="E134" s="359">
        <f>mm!E36</f>
        <v>132.38853503184714</v>
      </c>
      <c r="F134" s="360">
        <f>pH!E36</f>
        <v>4.3720915437144248</v>
      </c>
      <c r="G134" s="360">
        <f>EC!E36</f>
        <v>2.0998219870098627</v>
      </c>
      <c r="H134" s="361">
        <f>'SO4'!E36</f>
        <v>18.046442145778204</v>
      </c>
      <c r="I134" s="361">
        <f>'NO3'!E36</f>
        <v>15.522205917729131</v>
      </c>
      <c r="J134" s="361">
        <f>Cl!E36</f>
        <v>10.167967284099111</v>
      </c>
      <c r="K134" s="361">
        <f>H!E36</f>
        <v>42.453006901320322</v>
      </c>
      <c r="L134" s="361">
        <f>'NH4'!E36</f>
        <v>14.15543180178013</v>
      </c>
      <c r="M134" s="361">
        <f>Na!E36</f>
        <v>6.9398869376954533</v>
      </c>
      <c r="N134" s="361">
        <f>K!E36</f>
        <v>0.21061101756074091</v>
      </c>
      <c r="O134" s="361">
        <f>Mg!E36</f>
        <v>1.0353355785422178</v>
      </c>
      <c r="P134" s="362">
        <f>Ca!E36</f>
        <v>5.1243974019725762</v>
      </c>
      <c r="Q134" s="363">
        <f t="shared" si="237"/>
        <v>0.13047077102328136</v>
      </c>
      <c r="R134" s="364">
        <f t="shared" si="238"/>
        <v>61.783057493384661</v>
      </c>
      <c r="S134" s="365">
        <f t="shared" si="239"/>
        <v>76.078402619386239</v>
      </c>
      <c r="T134" s="365">
        <f t="shared" si="240"/>
        <v>61.913528264407944</v>
      </c>
      <c r="U134" s="365">
        <f t="shared" si="241"/>
        <v>10.369355666411748</v>
      </c>
      <c r="V134" s="365">
        <f t="shared" si="242"/>
        <v>10.265001920225918</v>
      </c>
      <c r="W134" s="358">
        <f t="shared" si="243"/>
        <v>1.7488277508995902</v>
      </c>
      <c r="X134" s="366">
        <f t="shared" si="244"/>
        <v>132.38853503184714</v>
      </c>
      <c r="Y134" s="367">
        <f t="shared" ref="Y134:AA134" si="294">H134*$E134/1000</f>
        <v>2.3891420382165607</v>
      </c>
      <c r="Z134" s="367">
        <f t="shared" si="294"/>
        <v>2.054962101910828</v>
      </c>
      <c r="AA134" s="367">
        <f t="shared" si="294"/>
        <v>1.346122292993631</v>
      </c>
      <c r="AB134" s="367">
        <f t="shared" ref="AB134:AF134" si="295">L134*$E134/1000</f>
        <v>1.874016878980892</v>
      </c>
      <c r="AC134" s="367">
        <f t="shared" si="295"/>
        <v>0.91876146496815292</v>
      </c>
      <c r="AD134" s="367">
        <f t="shared" si="295"/>
        <v>2.7882484076433123E-2</v>
      </c>
      <c r="AE134" s="367">
        <f t="shared" si="295"/>
        <v>0.13706656050955413</v>
      </c>
      <c r="AF134" s="367">
        <f t="shared" si="295"/>
        <v>0.67841146496815297</v>
      </c>
      <c r="AG134" s="368">
        <f t="shared" si="247"/>
        <v>5.6202913913626933</v>
      </c>
      <c r="AH134" s="369"/>
      <c r="AI134" s="344">
        <v>137.86146011277089</v>
      </c>
      <c r="AJ134" s="193"/>
      <c r="AK134" s="193"/>
      <c r="AL134" s="193"/>
      <c r="AM134" s="193"/>
    </row>
    <row r="135" spans="1:39" ht="12.75" customHeight="1">
      <c r="A135" s="329">
        <v>132</v>
      </c>
      <c r="B135" s="345">
        <v>6</v>
      </c>
      <c r="C135" s="371">
        <v>33</v>
      </c>
      <c r="D135" s="358">
        <f>測定日数!E37</f>
        <v>28</v>
      </c>
      <c r="E135" s="359">
        <f>mm!E37</f>
        <v>195.54140127388536</v>
      </c>
      <c r="F135" s="360">
        <f>pH!E37</f>
        <v>4.6461605442131004</v>
      </c>
      <c r="G135" s="360">
        <f>EC!E37</f>
        <v>0.99765472312703574</v>
      </c>
      <c r="H135" s="361">
        <f>'SO4'!E37</f>
        <v>12.471507696397678</v>
      </c>
      <c r="I135" s="361">
        <f>'NO3'!E37</f>
        <v>9.9988032714922035</v>
      </c>
      <c r="J135" s="361">
        <f>Cl!E37</f>
        <v>8.8902396906451653</v>
      </c>
      <c r="K135" s="361">
        <f>H!E37</f>
        <v>22.586006863900181</v>
      </c>
      <c r="L135" s="361">
        <f>'NH4'!E37</f>
        <v>3.7642382871855822</v>
      </c>
      <c r="M135" s="361">
        <f>Na!E37</f>
        <v>0.72443336785714785</v>
      </c>
      <c r="N135" s="361">
        <f>K!E37</f>
        <v>0</v>
      </c>
      <c r="O135" s="361">
        <f>Mg!E37</f>
        <v>0.70537277070183169</v>
      </c>
      <c r="P135" s="362">
        <f>Ca!E37</f>
        <v>1.1936428446039518</v>
      </c>
      <c r="Q135" s="363">
        <f t="shared" si="237"/>
        <v>0.24523487378926123</v>
      </c>
      <c r="R135" s="364">
        <f t="shared" si="238"/>
        <v>43.832058354932727</v>
      </c>
      <c r="S135" s="365">
        <f t="shared" si="239"/>
        <v>30.872709749554481</v>
      </c>
      <c r="T135" s="365">
        <f t="shared" si="240"/>
        <v>44.077293228721985</v>
      </c>
      <c r="U135" s="365">
        <f t="shared" si="241"/>
        <v>-17.347418289622976</v>
      </c>
      <c r="V135" s="365">
        <f t="shared" si="242"/>
        <v>-17.61785584317418</v>
      </c>
      <c r="W135" s="358">
        <f t="shared" si="243"/>
        <v>8.4488318864593062</v>
      </c>
      <c r="X135" s="366">
        <f t="shared" si="244"/>
        <v>195.54140127388536</v>
      </c>
      <c r="Y135" s="367">
        <f t="shared" ref="Y135:AA135" si="296">H135*$E135/1000</f>
        <v>2.4386960909516477</v>
      </c>
      <c r="Z135" s="367">
        <f t="shared" si="296"/>
        <v>1.9551800027694946</v>
      </c>
      <c r="AA135" s="367">
        <f t="shared" si="296"/>
        <v>1.7384099267694688</v>
      </c>
      <c r="AB135" s="367">
        <f t="shared" ref="AB135:AF135" si="297">L135*$E135/1000</f>
        <v>0.73606442940507888</v>
      </c>
      <c r="AC135" s="367">
        <f t="shared" si="297"/>
        <v>0.14165671588034676</v>
      </c>
      <c r="AD135" s="367">
        <f t="shared" si="297"/>
        <v>0</v>
      </c>
      <c r="AE135" s="367">
        <f t="shared" si="297"/>
        <v>0.13792958000347921</v>
      </c>
      <c r="AF135" s="367">
        <f t="shared" si="297"/>
        <v>0.23340659445440332</v>
      </c>
      <c r="AG135" s="368">
        <f t="shared" si="247"/>
        <v>4.4164994313486341</v>
      </c>
      <c r="AH135" s="369"/>
      <c r="AI135" s="344">
        <v>74.704768104487215</v>
      </c>
      <c r="AJ135" s="193"/>
      <c r="AK135" s="193"/>
      <c r="AL135" s="193"/>
      <c r="AM135" s="193"/>
    </row>
    <row r="136" spans="1:39" ht="12.75" customHeight="1">
      <c r="A136" s="329">
        <v>133</v>
      </c>
      <c r="B136" s="345">
        <v>6</v>
      </c>
      <c r="C136" s="371">
        <v>34</v>
      </c>
      <c r="D136" s="358">
        <f>測定日数!E38</f>
        <v>28</v>
      </c>
      <c r="E136" s="359">
        <f>mm!E38</f>
        <v>221.2285168682368</v>
      </c>
      <c r="F136" s="360">
        <f>pH!E38</f>
        <v>4.7031341089176415</v>
      </c>
      <c r="G136" s="360">
        <f>EC!E38</f>
        <v>1.6520723636886778</v>
      </c>
      <c r="H136" s="361">
        <f>'SO4'!E38</f>
        <v>14.223910228744062</v>
      </c>
      <c r="I136" s="361">
        <f>'NO3'!E38</f>
        <v>12.234958998705222</v>
      </c>
      <c r="J136" s="361">
        <f>Cl!E38</f>
        <v>38.295698460653149</v>
      </c>
      <c r="K136" s="361">
        <f>H!E38</f>
        <v>19.809152302837401</v>
      </c>
      <c r="L136" s="361">
        <f>'NH4'!E38</f>
        <v>2.8684505826499782</v>
      </c>
      <c r="M136" s="361">
        <f>Na!E38</f>
        <v>33.736858006042297</v>
      </c>
      <c r="N136" s="361">
        <f>K!E38</f>
        <v>5.5481225722917564</v>
      </c>
      <c r="O136" s="361">
        <f>Mg!E38</f>
        <v>3.7884620917853544</v>
      </c>
      <c r="P136" s="362">
        <f>Ca!E38</f>
        <v>3.7481801179686367</v>
      </c>
      <c r="Q136" s="363">
        <f t="shared" si="237"/>
        <v>0.27961199237579576</v>
      </c>
      <c r="R136" s="364">
        <f t="shared" si="238"/>
        <v>78.978477916846501</v>
      </c>
      <c r="S136" s="365">
        <f t="shared" si="239"/>
        <v>77.035867883329388</v>
      </c>
      <c r="T136" s="365">
        <f t="shared" si="240"/>
        <v>79.258089909222292</v>
      </c>
      <c r="U136" s="365">
        <f t="shared" si="241"/>
        <v>-1.2451483378363291</v>
      </c>
      <c r="V136" s="365">
        <f t="shared" si="242"/>
        <v>-1.4218220955428427</v>
      </c>
      <c r="W136" s="358">
        <f t="shared" si="243"/>
        <v>-1.1012607838252049</v>
      </c>
      <c r="X136" s="366">
        <f t="shared" si="244"/>
        <v>221.2285168682368</v>
      </c>
      <c r="Y136" s="367">
        <f t="shared" ref="Y136:AA136" si="298">H136*$E136/1000</f>
        <v>3.1467345639719917</v>
      </c>
      <c r="Z136" s="367">
        <f t="shared" si="298"/>
        <v>2.7067218332272436</v>
      </c>
      <c r="AA136" s="367">
        <f t="shared" si="298"/>
        <v>8.4721005728835159</v>
      </c>
      <c r="AB136" s="367">
        <f t="shared" ref="AB136:AF136" si="299">L136*$E136/1000</f>
        <v>0.63458306810948428</v>
      </c>
      <c r="AC136" s="367">
        <f t="shared" si="299"/>
        <v>7.4635550604710383</v>
      </c>
      <c r="AD136" s="367">
        <f t="shared" si="299"/>
        <v>1.2274029280712921</v>
      </c>
      <c r="AE136" s="367">
        <f t="shared" si="299"/>
        <v>0.83811584977721187</v>
      </c>
      <c r="AF136" s="367">
        <f t="shared" si="299"/>
        <v>0.82920432845321435</v>
      </c>
      <c r="AG136" s="368">
        <f t="shared" si="247"/>
        <v>4.382349384373736</v>
      </c>
      <c r="AH136" s="369"/>
      <c r="AI136" s="344">
        <v>156.01434580017587</v>
      </c>
      <c r="AJ136" s="193"/>
      <c r="AK136" s="193"/>
      <c r="AL136" s="193"/>
      <c r="AM136" s="193"/>
    </row>
    <row r="137" spans="1:39" ht="12.75" customHeight="1">
      <c r="A137" s="329">
        <v>134</v>
      </c>
      <c r="B137" s="345">
        <v>6</v>
      </c>
      <c r="C137" s="371">
        <v>35</v>
      </c>
      <c r="D137" s="358">
        <f>測定日数!E39</f>
        <v>28</v>
      </c>
      <c r="E137" s="359">
        <f>mm!E39</f>
        <v>134.79048266795087</v>
      </c>
      <c r="F137" s="360">
        <f>pH!E39</f>
        <v>4.5573574459029489</v>
      </c>
      <c r="G137" s="360">
        <f>EC!E39</f>
        <v>1.9162645772594753</v>
      </c>
      <c r="H137" s="361">
        <f>'SO4'!E39</f>
        <v>17.980098662195765</v>
      </c>
      <c r="I137" s="361">
        <f>'NO3'!E39</f>
        <v>15.586503594458101</v>
      </c>
      <c r="J137" s="361">
        <f>Cl!E39</f>
        <v>16.938141412758497</v>
      </c>
      <c r="K137" s="361">
        <f>H!E39</f>
        <v>27.710384637083738</v>
      </c>
      <c r="L137" s="361">
        <f>'NH4'!E39</f>
        <v>14.361571319944987</v>
      </c>
      <c r="M137" s="361">
        <f>Na!E39</f>
        <v>14.462048125562433</v>
      </c>
      <c r="N137" s="361">
        <f>K!E39</f>
        <v>0.67986694194075137</v>
      </c>
      <c r="O137" s="361">
        <f>Mg!E39</f>
        <v>1.7956126777465837</v>
      </c>
      <c r="P137" s="362">
        <f>Ca!E39</f>
        <v>3.5047318893725738</v>
      </c>
      <c r="Q137" s="363">
        <f t="shared" si="237"/>
        <v>0.19988450594292667</v>
      </c>
      <c r="R137" s="364">
        <f t="shared" si="238"/>
        <v>68.484842331608121</v>
      </c>
      <c r="S137" s="365">
        <f t="shared" si="239"/>
        <v>67.814560158770234</v>
      </c>
      <c r="T137" s="365">
        <f t="shared" si="240"/>
        <v>68.684726837551054</v>
      </c>
      <c r="U137" s="365">
        <f t="shared" si="241"/>
        <v>-0.49177190845367286</v>
      </c>
      <c r="V137" s="365">
        <f t="shared" si="242"/>
        <v>-0.63748807625952697</v>
      </c>
      <c r="W137" s="358">
        <f t="shared" si="243"/>
        <v>-4.7789806996416511</v>
      </c>
      <c r="X137" s="366">
        <f t="shared" si="244"/>
        <v>134.79048266795087</v>
      </c>
      <c r="Y137" s="367">
        <f t="shared" ref="Y137:AA137" si="300">H137*$E137/1000</f>
        <v>2.4235461770947451</v>
      </c>
      <c r="Z137" s="367">
        <f t="shared" si="300"/>
        <v>2.1009123426027587</v>
      </c>
      <c r="AA137" s="367">
        <f t="shared" si="300"/>
        <v>2.2831002565237251</v>
      </c>
      <c r="AB137" s="367">
        <f t="shared" ref="AB137:AF137" si="301">L137*$E137/1000</f>
        <v>1.9358031300855851</v>
      </c>
      <c r="AC137" s="367">
        <f t="shared" si="301"/>
        <v>1.9493464472116944</v>
      </c>
      <c r="AD137" s="367">
        <f t="shared" si="301"/>
        <v>9.1639593254177615E-2</v>
      </c>
      <c r="AE137" s="367">
        <f t="shared" si="301"/>
        <v>0.24203149951815373</v>
      </c>
      <c r="AF137" s="367">
        <f t="shared" si="301"/>
        <v>0.47240450299028863</v>
      </c>
      <c r="AG137" s="368">
        <f t="shared" si="247"/>
        <v>3.7350961201470878</v>
      </c>
      <c r="AH137" s="369"/>
      <c r="AI137" s="344">
        <v>136.29940249037836</v>
      </c>
      <c r="AJ137" s="193"/>
      <c r="AK137" s="193"/>
      <c r="AL137" s="193"/>
      <c r="AM137" s="193"/>
    </row>
    <row r="138" spans="1:39" ht="12.75" customHeight="1">
      <c r="A138" s="329">
        <v>135</v>
      </c>
      <c r="B138" s="345">
        <v>6</v>
      </c>
      <c r="C138" s="331">
        <v>37</v>
      </c>
      <c r="D138" s="358">
        <f>測定日数!E41</f>
        <v>28</v>
      </c>
      <c r="E138" s="359">
        <f>mm!E41</f>
        <v>179.64649681528664</v>
      </c>
      <c r="F138" s="360">
        <f>pH!E41</f>
        <v>4.8499999999999996</v>
      </c>
      <c r="G138" s="360">
        <f>EC!E41</f>
        <v>1.038</v>
      </c>
      <c r="H138" s="361">
        <f>'SO4'!E41</f>
        <v>10.51386789585233</v>
      </c>
      <c r="I138" s="361">
        <f>'NO3'!E41</f>
        <v>13.869871574665872</v>
      </c>
      <c r="J138" s="361">
        <f>Cl!E41</f>
        <v>12.692968377584782</v>
      </c>
      <c r="K138" s="361">
        <f>H!E41</f>
        <v>14.125375446227558</v>
      </c>
      <c r="L138" s="361">
        <f>'NH4'!E41</f>
        <v>13.305023200634206</v>
      </c>
      <c r="M138" s="361">
        <f>Na!E41</f>
        <v>12.179314304604652</v>
      </c>
      <c r="N138" s="361">
        <f>K!E41</f>
        <v>1.5345935756797608</v>
      </c>
      <c r="O138" s="361">
        <f>Mg!E41</f>
        <v>1.6457519029006378</v>
      </c>
      <c r="P138" s="362">
        <f>Ca!E41</f>
        <v>2.7446479365237786</v>
      </c>
      <c r="Q138" s="363">
        <f t="shared" si="237"/>
        <v>0.39212242986087903</v>
      </c>
      <c r="R138" s="364">
        <f t="shared" si="238"/>
        <v>47.590575743955313</v>
      </c>
      <c r="S138" s="365">
        <f t="shared" si="239"/>
        <v>49.925106205995007</v>
      </c>
      <c r="T138" s="365">
        <f t="shared" si="240"/>
        <v>47.982698173816189</v>
      </c>
      <c r="U138" s="365">
        <f t="shared" si="241"/>
        <v>2.3940051644594829</v>
      </c>
      <c r="V138" s="365">
        <f t="shared" si="242"/>
        <v>1.983915423783466</v>
      </c>
      <c r="W138" s="358">
        <f t="shared" si="243"/>
        <v>1.9210643988069243</v>
      </c>
      <c r="X138" s="366">
        <f t="shared" si="244"/>
        <v>179.64649681528664</v>
      </c>
      <c r="Y138" s="367">
        <f t="shared" ref="Y138:AA138" si="302">H138*$E138/1000</f>
        <v>1.8887795354685801</v>
      </c>
      <c r="Z138" s="367">
        <f t="shared" si="302"/>
        <v>2.4916738396666473</v>
      </c>
      <c r="AA138" s="367">
        <f t="shared" si="302"/>
        <v>2.2802473032203183</v>
      </c>
      <c r="AB138" s="367">
        <f t="shared" ref="AB138:AF138" si="303">L138*$E138/1000</f>
        <v>2.3902008080400479</v>
      </c>
      <c r="AC138" s="367">
        <f t="shared" si="303"/>
        <v>2.187971148434535</v>
      </c>
      <c r="AD138" s="367">
        <f t="shared" si="303"/>
        <v>0.27568435990611351</v>
      </c>
      <c r="AE138" s="367">
        <f t="shared" si="303"/>
        <v>0.29565356398319137</v>
      </c>
      <c r="AF138" s="367">
        <f t="shared" si="303"/>
        <v>0.49306638678780207</v>
      </c>
      <c r="AG138" s="368">
        <f t="shared" si="247"/>
        <v>2.5375742151154475</v>
      </c>
      <c r="AH138" s="369"/>
      <c r="AI138" s="344">
        <v>97.51568194995032</v>
      </c>
      <c r="AJ138" s="193"/>
      <c r="AK138" s="193"/>
      <c r="AL138" s="193"/>
      <c r="AM138" s="193"/>
    </row>
    <row r="139" spans="1:39" ht="12.75" customHeight="1">
      <c r="A139" s="329">
        <v>136</v>
      </c>
      <c r="B139" s="345">
        <v>6</v>
      </c>
      <c r="C139" s="331">
        <v>38</v>
      </c>
      <c r="D139" s="358">
        <f>測定日数!E42</f>
        <v>28</v>
      </c>
      <c r="E139" s="359">
        <f>mm!E42</f>
        <v>305.50604710375558</v>
      </c>
      <c r="F139" s="360">
        <f>pH!E42</f>
        <v>5.290219560156026</v>
      </c>
      <c r="G139" s="360">
        <f>EC!E42</f>
        <v>0.62381570996978852</v>
      </c>
      <c r="H139" s="361">
        <f>'SO4'!E42</f>
        <v>5.5798266254442099</v>
      </c>
      <c r="I139" s="361">
        <f>'NO3'!E42</f>
        <v>7.4250083173986532</v>
      </c>
      <c r="J139" s="361">
        <f>Cl!E42</f>
        <v>8.9135705984888212</v>
      </c>
      <c r="K139" s="361">
        <f>H!E42</f>
        <v>5.1260216940038106</v>
      </c>
      <c r="L139" s="361">
        <f>'NH4'!E42</f>
        <v>5.9949139542205634</v>
      </c>
      <c r="M139" s="361">
        <f>Na!E42</f>
        <v>5.8116464121674998</v>
      </c>
      <c r="N139" s="361">
        <f>K!E42</f>
        <v>0.5808895800899978</v>
      </c>
      <c r="O139" s="361">
        <f>Mg!E42</f>
        <v>1.5022209687412611</v>
      </c>
      <c r="P139" s="362">
        <f>Ca!E42</f>
        <v>2.9749855430299941</v>
      </c>
      <c r="Q139" s="363">
        <f t="shared" si="237"/>
        <v>1.0805409873998537</v>
      </c>
      <c r="R139" s="364">
        <f t="shared" si="238"/>
        <v>27.498232166775892</v>
      </c>
      <c r="S139" s="365">
        <f t="shared" si="239"/>
        <v>26.467884664024385</v>
      </c>
      <c r="T139" s="365">
        <f t="shared" si="240"/>
        <v>28.578773154175746</v>
      </c>
      <c r="U139" s="365">
        <f t="shared" si="241"/>
        <v>-1.9092489199879821</v>
      </c>
      <c r="V139" s="365">
        <f t="shared" si="242"/>
        <v>-3.8347259830431253</v>
      </c>
      <c r="W139" s="358">
        <f t="shared" si="243"/>
        <v>-9.2026132146390101</v>
      </c>
      <c r="X139" s="366">
        <f t="shared" si="244"/>
        <v>305.50604710375558</v>
      </c>
      <c r="Y139" s="367">
        <f t="shared" ref="Y139:AA139" si="304">H139*$E139/1000</f>
        <v>1.7046707758637483</v>
      </c>
      <c r="Z139" s="367">
        <f t="shared" si="304"/>
        <v>2.2683849407609702</v>
      </c>
      <c r="AA139" s="367">
        <f t="shared" si="304"/>
        <v>2.7231497191245766</v>
      </c>
      <c r="AB139" s="367">
        <f t="shared" ref="AB139:AF139" si="305">L139*$E139/1000</f>
        <v>1.831482464881069</v>
      </c>
      <c r="AC139" s="367">
        <f t="shared" si="305"/>
        <v>1.7754931225460164</v>
      </c>
      <c r="AD139" s="367">
        <f t="shared" si="305"/>
        <v>0.17746527941705564</v>
      </c>
      <c r="AE139" s="367">
        <f t="shared" si="305"/>
        <v>0.45893759003651707</v>
      </c>
      <c r="AF139" s="367">
        <f t="shared" si="305"/>
        <v>0.90887607344191323</v>
      </c>
      <c r="AG139" s="368">
        <f t="shared" si="247"/>
        <v>1.5660306251032012</v>
      </c>
      <c r="AH139" s="369"/>
      <c r="AI139" s="344">
        <v>53.966116830800274</v>
      </c>
      <c r="AJ139" s="193"/>
      <c r="AK139" s="193"/>
      <c r="AL139" s="193"/>
      <c r="AM139" s="193"/>
    </row>
    <row r="140" spans="1:39" ht="12.75" customHeight="1">
      <c r="A140" s="329">
        <v>137</v>
      </c>
      <c r="B140" s="345">
        <v>6</v>
      </c>
      <c r="C140" s="331">
        <v>39</v>
      </c>
      <c r="D140" s="358">
        <f>測定日数!E43</f>
        <v>28</v>
      </c>
      <c r="E140" s="359">
        <f>mm!E43</f>
        <v>366.5</v>
      </c>
      <c r="F140" s="360">
        <f>pH!E43</f>
        <v>4.7036685705254868</v>
      </c>
      <c r="G140" s="360">
        <f>EC!E43</f>
        <v>1.4325920873124147</v>
      </c>
      <c r="H140" s="361">
        <f>'SO4'!E43</f>
        <v>12.575920873124149</v>
      </c>
      <c r="I140" s="361">
        <f>'NO3'!E43</f>
        <v>10.639549795361527</v>
      </c>
      <c r="J140" s="361">
        <f>Cl!E43</f>
        <v>12.826139154160982</v>
      </c>
      <c r="K140" s="361">
        <f>H!E43</f>
        <v>10.639549795361527</v>
      </c>
      <c r="L140" s="361">
        <f>'NH4'!E43</f>
        <v>8.2757844474761235</v>
      </c>
      <c r="M140" s="361">
        <f>Na!E43</f>
        <v>17.418785811732604</v>
      </c>
      <c r="N140" s="361">
        <f>K!E43</f>
        <v>0.34829467939972719</v>
      </c>
      <c r="O140" s="361">
        <f>Mg!E43</f>
        <v>1.4518144611186905</v>
      </c>
      <c r="P140" s="362">
        <f>Ca!E43</f>
        <v>0.67072305593451564</v>
      </c>
      <c r="Q140" s="363">
        <f t="shared" si="237"/>
        <v>0.27995630683016998</v>
      </c>
      <c r="R140" s="364">
        <f t="shared" si="238"/>
        <v>48.617530695770803</v>
      </c>
      <c r="S140" s="365">
        <f t="shared" si="239"/>
        <v>40.927489768076398</v>
      </c>
      <c r="T140" s="365">
        <f t="shared" si="240"/>
        <v>48.897487002600975</v>
      </c>
      <c r="U140" s="365"/>
      <c r="V140" s="365">
        <f t="shared" si="242"/>
        <v>-8.8728074540691857</v>
      </c>
      <c r="W140" s="358"/>
      <c r="X140" s="366">
        <f t="shared" si="244"/>
        <v>366.5</v>
      </c>
      <c r="Y140" s="367">
        <f t="shared" ref="Y140:AA140" si="306">H140*$E140/1000</f>
        <v>4.6090750000000007</v>
      </c>
      <c r="Z140" s="367">
        <f t="shared" si="306"/>
        <v>3.8993949999999997</v>
      </c>
      <c r="AA140" s="367">
        <f t="shared" si="306"/>
        <v>4.70078</v>
      </c>
      <c r="AB140" s="367">
        <f t="shared" ref="AB140:AF140" si="307">L140*$E140/1000</f>
        <v>3.0330749999999993</v>
      </c>
      <c r="AC140" s="367">
        <f t="shared" si="307"/>
        <v>6.383985</v>
      </c>
      <c r="AD140" s="367">
        <f t="shared" si="307"/>
        <v>0.12765000000000001</v>
      </c>
      <c r="AE140" s="367">
        <f t="shared" si="307"/>
        <v>0.53209000000000006</v>
      </c>
      <c r="AF140" s="367">
        <f t="shared" si="307"/>
        <v>0.24581999999999998</v>
      </c>
      <c r="AG140" s="368">
        <f t="shared" si="247"/>
        <v>3.8993949999999997</v>
      </c>
      <c r="AH140" s="369"/>
      <c r="AI140" s="344">
        <v>0</v>
      </c>
      <c r="AJ140" s="193"/>
      <c r="AK140" s="193"/>
      <c r="AL140" s="193"/>
      <c r="AM140" s="193"/>
    </row>
    <row r="141" spans="1:39" ht="12.75" customHeight="1">
      <c r="A141" s="329">
        <v>138</v>
      </c>
      <c r="B141" s="345">
        <v>6</v>
      </c>
      <c r="C141" s="331">
        <v>40</v>
      </c>
      <c r="D141" s="358">
        <f>測定日数!E44</f>
        <v>28</v>
      </c>
      <c r="E141" s="359">
        <f>mm!E44</f>
        <v>355.35031847133757</v>
      </c>
      <c r="F141" s="360">
        <f>pH!E44</f>
        <v>4.82</v>
      </c>
      <c r="G141" s="360">
        <f>EC!E44</f>
        <v>0.85799999999999998</v>
      </c>
      <c r="H141" s="361">
        <f>'SO4'!E44</f>
        <v>11.138871538621697</v>
      </c>
      <c r="I141" s="361">
        <f>'NO3'!E44</f>
        <v>12.256087727785841</v>
      </c>
      <c r="J141" s="361">
        <f>Cl!E44</f>
        <v>6.488011283497884</v>
      </c>
      <c r="K141" s="361">
        <f>H!E44</f>
        <v>15.135612484362072</v>
      </c>
      <c r="L141" s="361">
        <f>'NH4'!E44</f>
        <v>13.85809312638581</v>
      </c>
      <c r="M141" s="361">
        <f>Na!E44</f>
        <v>5.2196607220530664</v>
      </c>
      <c r="N141" s="361">
        <f>K!E44</f>
        <v>1.7902813299232738</v>
      </c>
      <c r="O141" s="361">
        <f>Mg!E44</f>
        <v>1.6447368421052631</v>
      </c>
      <c r="P141" s="362">
        <f>Ca!E44</f>
        <v>4.2415169660678647</v>
      </c>
      <c r="Q141" s="363">
        <f t="shared" si="237"/>
        <v>0.36594994410663234</v>
      </c>
      <c r="R141" s="364">
        <f t="shared" si="238"/>
        <v>41.021842088527123</v>
      </c>
      <c r="S141" s="365">
        <f t="shared" si="239"/>
        <v>47.776155279070466</v>
      </c>
      <c r="T141" s="365">
        <f t="shared" si="240"/>
        <v>41.387792032633755</v>
      </c>
      <c r="U141" s="365">
        <f t="shared" ref="U141:U154" si="308">(S141-R141)/(R141+S141)*100</f>
        <v>7.606380088260857</v>
      </c>
      <c r="V141" s="365">
        <f t="shared" si="242"/>
        <v>7.1647380348740279</v>
      </c>
      <c r="W141" s="358">
        <f t="shared" ref="W141:W154" si="309">100*((349.7*10^(2-F141)+(80*2*H141+71.5*I141+76.3*J141+73.5*L141+50.1*M141+73.5*N141+59.8*2*P141+53.3*2*O141)/10000)-G141)/((349.7*10^(2-F141)+(80*2*H141+71.5*I141+76.3*J141+73.5*L141+50.1*M141+73.5*N141+59.8*2*P141+53.3*2*O141)/10000)+G141)</f>
        <v>10.254630050820094</v>
      </c>
      <c r="X141" s="366">
        <f t="shared" si="244"/>
        <v>355.35031847133757</v>
      </c>
      <c r="Y141" s="367">
        <f t="shared" ref="Y141:AA141" si="310">H141*$E141/1000</f>
        <v>3.9582015486605377</v>
      </c>
      <c r="Z141" s="367">
        <f t="shared" si="310"/>
        <v>4.3552046772813506</v>
      </c>
      <c r="AA141" s="367">
        <f t="shared" si="310"/>
        <v>2.3055168758366049</v>
      </c>
      <c r="AB141" s="367">
        <f t="shared" ref="AB141:AF141" si="311">L141*$E141/1000</f>
        <v>4.9244778058666512</v>
      </c>
      <c r="AC141" s="367">
        <f t="shared" si="311"/>
        <v>1.854808099893889</v>
      </c>
      <c r="AD141" s="367">
        <f t="shared" si="311"/>
        <v>0.63617704074152515</v>
      </c>
      <c r="AE141" s="367">
        <f t="shared" si="311"/>
        <v>0.58445776064364729</v>
      </c>
      <c r="AF141" s="367">
        <f t="shared" si="311"/>
        <v>1.5072244046937973</v>
      </c>
      <c r="AG141" s="368">
        <f t="shared" si="247"/>
        <v>5.3784447165768148</v>
      </c>
      <c r="AH141" s="369"/>
      <c r="AI141" s="344">
        <v>88.797997367597588</v>
      </c>
      <c r="AJ141" s="193"/>
      <c r="AK141" s="193"/>
      <c r="AL141" s="193"/>
      <c r="AM141" s="193"/>
    </row>
    <row r="142" spans="1:39" ht="12.75" customHeight="1">
      <c r="A142" s="329">
        <v>139</v>
      </c>
      <c r="B142" s="345">
        <v>6</v>
      </c>
      <c r="C142" s="331">
        <v>41</v>
      </c>
      <c r="D142" s="358">
        <f>測定日数!E45</f>
        <v>28</v>
      </c>
      <c r="E142" s="359">
        <f>mm!E45</f>
        <v>309.04458598726114</v>
      </c>
      <c r="F142" s="360">
        <f>pH!E45</f>
        <v>4.62</v>
      </c>
      <c r="G142" s="360">
        <f>EC!E45</f>
        <v>1.431</v>
      </c>
      <c r="H142" s="361">
        <f>'SO4'!E45</f>
        <v>12.91</v>
      </c>
      <c r="I142" s="361">
        <f>'NO3'!E45</f>
        <v>7.45</v>
      </c>
      <c r="J142" s="361">
        <f>Cl!E45</f>
        <v>13.17</v>
      </c>
      <c r="K142" s="361">
        <f>H!E45</f>
        <v>23.988329190194907</v>
      </c>
      <c r="L142" s="361">
        <f>'NH4'!E45</f>
        <v>7.24</v>
      </c>
      <c r="M142" s="361">
        <f>Na!E45</f>
        <v>14.35</v>
      </c>
      <c r="N142" s="361">
        <f>K!E45</f>
        <v>0</v>
      </c>
      <c r="O142" s="361">
        <f>Mg!E45</f>
        <v>0.82</v>
      </c>
      <c r="P142" s="362">
        <f>Ca!E45</f>
        <v>0.66</v>
      </c>
      <c r="Q142" s="363">
        <f t="shared" si="237"/>
        <v>0.23089880494619577</v>
      </c>
      <c r="R142" s="364">
        <f t="shared" si="238"/>
        <v>46.44</v>
      </c>
      <c r="S142" s="365">
        <f t="shared" si="239"/>
        <v>48.538329190194901</v>
      </c>
      <c r="T142" s="365">
        <f t="shared" si="240"/>
        <v>46.670898804946191</v>
      </c>
      <c r="U142" s="365">
        <f t="shared" si="308"/>
        <v>2.2092715339232609</v>
      </c>
      <c r="V142" s="365">
        <f t="shared" si="242"/>
        <v>1.9613964156331698</v>
      </c>
      <c r="W142" s="358">
        <f t="shared" si="309"/>
        <v>-3.2494063027820599</v>
      </c>
      <c r="X142" s="366">
        <f t="shared" si="244"/>
        <v>309.04458598726114</v>
      </c>
      <c r="Y142" s="367">
        <f t="shared" ref="Y142:AA142" si="312">H142*$E142/1000</f>
        <v>3.9897656050955415</v>
      </c>
      <c r="Z142" s="367">
        <f t="shared" si="312"/>
        <v>2.3023821656050956</v>
      </c>
      <c r="AA142" s="367">
        <f t="shared" si="312"/>
        <v>4.0701171974522294</v>
      </c>
      <c r="AB142" s="367">
        <f t="shared" ref="AB142:AF142" si="313">L142*$E142/1000</f>
        <v>2.2374828025477709</v>
      </c>
      <c r="AC142" s="367">
        <f t="shared" si="313"/>
        <v>4.4347898089171975</v>
      </c>
      <c r="AD142" s="367">
        <f t="shared" si="313"/>
        <v>0</v>
      </c>
      <c r="AE142" s="367">
        <f t="shared" si="313"/>
        <v>0.25341656050955413</v>
      </c>
      <c r="AF142" s="367">
        <f t="shared" si="313"/>
        <v>0.20396942675159235</v>
      </c>
      <c r="AG142" s="368">
        <f t="shared" si="247"/>
        <v>7.4134632631099162</v>
      </c>
      <c r="AH142" s="369"/>
      <c r="AI142" s="344">
        <v>94.978329190194899</v>
      </c>
      <c r="AJ142" s="193"/>
      <c r="AK142" s="193"/>
      <c r="AL142" s="193"/>
      <c r="AM142" s="193"/>
    </row>
    <row r="143" spans="1:39" ht="12.75" customHeight="1">
      <c r="A143" s="329">
        <v>140</v>
      </c>
      <c r="B143" s="345">
        <v>6</v>
      </c>
      <c r="C143" s="331">
        <v>42</v>
      </c>
      <c r="D143" s="358">
        <f>測定日数!E46</f>
        <v>28</v>
      </c>
      <c r="E143" s="359">
        <f>mm!E46</f>
        <v>566.75159235668787</v>
      </c>
      <c r="F143" s="360">
        <f>pH!E46</f>
        <v>5.4753861033842366</v>
      </c>
      <c r="G143" s="360">
        <f>EC!E46</f>
        <v>0.69963351314902233</v>
      </c>
      <c r="H143" s="361">
        <f>'SO4'!E46</f>
        <v>6.861853448352158</v>
      </c>
      <c r="I143" s="361">
        <f>'NO3'!E46</f>
        <v>7.5722706699856444</v>
      </c>
      <c r="J143" s="361">
        <f>Cl!E46</f>
        <v>4.0911888464253705</v>
      </c>
      <c r="K143" s="361">
        <f>H!E46</f>
        <v>3.3466777519477624</v>
      </c>
      <c r="L143" s="361">
        <f>'NH4'!E46</f>
        <v>11.807847732667767</v>
      </c>
      <c r="M143" s="361">
        <f>Na!E46</f>
        <v>5.679342408235363</v>
      </c>
      <c r="N143" s="361">
        <f>K!E46</f>
        <v>1.6966822580751788</v>
      </c>
      <c r="O143" s="361">
        <f>Mg!E46</f>
        <v>0.18742920367535165</v>
      </c>
      <c r="P143" s="362">
        <f>Ca!E46</f>
        <v>2.5297769439340301</v>
      </c>
      <c r="Q143" s="363">
        <f t="shared" si="237"/>
        <v>1.6550373095970561</v>
      </c>
      <c r="R143" s="364">
        <f t="shared" si="238"/>
        <v>25.387166413115331</v>
      </c>
      <c r="S143" s="365">
        <f t="shared" si="239"/>
        <v>27.964962446144835</v>
      </c>
      <c r="T143" s="365">
        <f t="shared" si="240"/>
        <v>27.042203722712387</v>
      </c>
      <c r="U143" s="365">
        <f t="shared" si="308"/>
        <v>4.8316648054093223</v>
      </c>
      <c r="V143" s="365">
        <f t="shared" si="242"/>
        <v>1.6775245621630945</v>
      </c>
      <c r="W143" s="358">
        <f t="shared" si="309"/>
        <v>-19.413807805781104</v>
      </c>
      <c r="X143" s="366">
        <f t="shared" si="244"/>
        <v>566.75159235668787</v>
      </c>
      <c r="Y143" s="367">
        <f t="shared" ref="Y143:AA143" si="314">H143*$E143/1000</f>
        <v>3.8889663683718152</v>
      </c>
      <c r="Z143" s="367">
        <f t="shared" si="314"/>
        <v>4.291596459970207</v>
      </c>
      <c r="AA143" s="367">
        <f t="shared" si="314"/>
        <v>2.3186877933434999</v>
      </c>
      <c r="AB143" s="367">
        <f t="shared" ref="AB143:AF143" si="315">L143*$E143/1000</f>
        <v>6.6921165047947637</v>
      </c>
      <c r="AC143" s="367">
        <f t="shared" si="315"/>
        <v>3.2187763534062581</v>
      </c>
      <c r="AD143" s="367">
        <f t="shared" si="315"/>
        <v>0.96159737148744839</v>
      </c>
      <c r="AE143" s="367">
        <f t="shared" si="315"/>
        <v>0.10622579963715152</v>
      </c>
      <c r="AF143" s="367">
        <f t="shared" si="315"/>
        <v>1.4337551112818472</v>
      </c>
      <c r="AG143" s="368">
        <f t="shared" si="247"/>
        <v>1.8967349450210949</v>
      </c>
      <c r="AH143" s="369"/>
      <c r="AI143" s="344">
        <v>53.352128859260162</v>
      </c>
      <c r="AJ143" s="193"/>
      <c r="AK143" s="193"/>
      <c r="AL143" s="193"/>
      <c r="AM143" s="193"/>
    </row>
    <row r="144" spans="1:39" ht="12.75" customHeight="1">
      <c r="A144" s="329">
        <v>141</v>
      </c>
      <c r="B144" s="345">
        <v>6</v>
      </c>
      <c r="C144" s="331">
        <v>43</v>
      </c>
      <c r="D144" s="358">
        <f>測定日数!E47</f>
        <v>28</v>
      </c>
      <c r="E144" s="359">
        <f>mm!E47</f>
        <v>632</v>
      </c>
      <c r="F144" s="360">
        <f>pH!E47</f>
        <v>5.09</v>
      </c>
      <c r="G144" s="360">
        <f>EC!E47</f>
        <v>0.48</v>
      </c>
      <c r="H144" s="361">
        <f>'SO4'!E47</f>
        <v>3.95</v>
      </c>
      <c r="I144" s="361">
        <f>'NO3'!E47</f>
        <v>3.98</v>
      </c>
      <c r="J144" s="361">
        <f>Cl!E47</f>
        <v>5.39</v>
      </c>
      <c r="K144" s="361">
        <f>H!E47</f>
        <v>8.1283051616409985</v>
      </c>
      <c r="L144" s="361">
        <f>'NH4'!E47</f>
        <v>3.82</v>
      </c>
      <c r="M144" s="361">
        <f>Na!E47</f>
        <v>4.3499999999999996</v>
      </c>
      <c r="N144" s="361">
        <f>K!E47</f>
        <v>1.18</v>
      </c>
      <c r="O144" s="361">
        <f>Mg!E47</f>
        <v>0</v>
      </c>
      <c r="P144" s="362">
        <f>Ca!E47</f>
        <v>0.44</v>
      </c>
      <c r="Q144" s="363">
        <f t="shared" si="237"/>
        <v>0.68143068358345482</v>
      </c>
      <c r="R144" s="364">
        <f t="shared" si="238"/>
        <v>17.27</v>
      </c>
      <c r="S144" s="365">
        <f t="shared" si="239"/>
        <v>18.358305161640999</v>
      </c>
      <c r="T144" s="365">
        <f t="shared" si="240"/>
        <v>17.951430683583457</v>
      </c>
      <c r="U144" s="365">
        <f t="shared" si="308"/>
        <v>3.054608286034096</v>
      </c>
      <c r="V144" s="365">
        <f t="shared" si="242"/>
        <v>1.1205657892745462</v>
      </c>
      <c r="W144" s="358">
        <f t="shared" si="309"/>
        <v>8.6948448734752132E-2</v>
      </c>
      <c r="X144" s="366">
        <f t="shared" si="244"/>
        <v>632</v>
      </c>
      <c r="Y144" s="367">
        <f t="shared" ref="Y144:AA144" si="316">H144*$E144/1000</f>
        <v>2.4964</v>
      </c>
      <c r="Z144" s="367">
        <f t="shared" si="316"/>
        <v>2.5153600000000003</v>
      </c>
      <c r="AA144" s="367">
        <f t="shared" si="316"/>
        <v>3.4064800000000002</v>
      </c>
      <c r="AB144" s="367">
        <f t="shared" ref="AB144:AF144" si="317">L144*$E144/1000</f>
        <v>2.4142399999999999</v>
      </c>
      <c r="AC144" s="367">
        <f t="shared" si="317"/>
        <v>2.7491999999999996</v>
      </c>
      <c r="AD144" s="367">
        <f t="shared" si="317"/>
        <v>0.74575999999999998</v>
      </c>
      <c r="AE144" s="367">
        <f t="shared" si="317"/>
        <v>0</v>
      </c>
      <c r="AF144" s="367">
        <f t="shared" si="317"/>
        <v>0.27807999999999999</v>
      </c>
      <c r="AG144" s="368">
        <f t="shared" si="247"/>
        <v>5.1370888621571114</v>
      </c>
      <c r="AH144" s="369"/>
      <c r="AI144" s="344">
        <v>35.628305161640995</v>
      </c>
      <c r="AJ144" s="193"/>
      <c r="AK144" s="193"/>
      <c r="AL144" s="193"/>
      <c r="AM144" s="193"/>
    </row>
    <row r="145" spans="1:39" ht="12.75" customHeight="1">
      <c r="A145" s="329">
        <v>142</v>
      </c>
      <c r="B145" s="345">
        <v>6</v>
      </c>
      <c r="C145" s="331">
        <v>44</v>
      </c>
      <c r="D145" s="358">
        <f>測定日数!E48</f>
        <v>28</v>
      </c>
      <c r="E145" s="359">
        <f>mm!E48</f>
        <v>157.42038216560508</v>
      </c>
      <c r="F145" s="360">
        <f>pH!E48</f>
        <v>4.8081645726422106</v>
      </c>
      <c r="G145" s="360">
        <f>EC!E48</f>
        <v>1.4988233866073235</v>
      </c>
      <c r="H145" s="361">
        <f>'SO4'!E48</f>
        <v>13.11719912938824</v>
      </c>
      <c r="I145" s="361">
        <f>'NO3'!E48</f>
        <v>13.622150581141135</v>
      </c>
      <c r="J145" s="361">
        <f>Cl!E48</f>
        <v>26.294228571917031</v>
      </c>
      <c r="K145" s="361">
        <f>H!E48</f>
        <v>15.553761217812294</v>
      </c>
      <c r="L145" s="361">
        <f>'NH4'!E48</f>
        <v>17.78359295974105</v>
      </c>
      <c r="M145" s="361">
        <f>Na!E48</f>
        <v>24.786923976813934</v>
      </c>
      <c r="N145" s="361">
        <f>K!E48</f>
        <v>1.6496913923588241</v>
      </c>
      <c r="O145" s="361">
        <f>Mg!E48</f>
        <v>2.6248633599994675</v>
      </c>
      <c r="P145" s="362">
        <f>Ca!E48</f>
        <v>1.9970531894015719</v>
      </c>
      <c r="Q145" s="363">
        <f t="shared" si="237"/>
        <v>0.35611171247304368</v>
      </c>
      <c r="R145" s="364">
        <f t="shared" si="238"/>
        <v>66.150777411834639</v>
      </c>
      <c r="S145" s="365">
        <f t="shared" si="239"/>
        <v>69.017802645528178</v>
      </c>
      <c r="T145" s="365">
        <f t="shared" si="240"/>
        <v>66.506889124307691</v>
      </c>
      <c r="U145" s="365">
        <f t="shared" si="308"/>
        <v>2.1210737232549395</v>
      </c>
      <c r="V145" s="365">
        <f t="shared" si="242"/>
        <v>1.8527350908754099</v>
      </c>
      <c r="W145" s="358">
        <f t="shared" si="309"/>
        <v>-4.4650989413236681</v>
      </c>
      <c r="X145" s="366">
        <f t="shared" si="244"/>
        <v>157.42038216560508</v>
      </c>
      <c r="Y145" s="367">
        <f t="shared" ref="Y145:AA145" si="318">H145*$E145/1000</f>
        <v>2.064914499890639</v>
      </c>
      <c r="Z145" s="367">
        <f t="shared" si="318"/>
        <v>2.144404150400657</v>
      </c>
      <c r="AA145" s="367">
        <f t="shared" si="318"/>
        <v>4.139247510540951</v>
      </c>
      <c r="AB145" s="367">
        <f t="shared" ref="AB145:AF145" si="319">L145*$E145/1000</f>
        <v>2.7995000000000001</v>
      </c>
      <c r="AC145" s="367">
        <f t="shared" si="319"/>
        <v>3.9019670451398492</v>
      </c>
      <c r="AD145" s="367">
        <f t="shared" si="319"/>
        <v>0.25969504944043525</v>
      </c>
      <c r="AE145" s="367">
        <f t="shared" si="319"/>
        <v>0.41320699326361038</v>
      </c>
      <c r="AF145" s="367">
        <f t="shared" si="319"/>
        <v>0.31437687628063593</v>
      </c>
      <c r="AG145" s="368">
        <f t="shared" si="247"/>
        <v>2.4484790350205787</v>
      </c>
      <c r="AH145" s="369"/>
      <c r="AI145" s="344">
        <v>135.16858005736282</v>
      </c>
      <c r="AJ145" s="193"/>
      <c r="AK145" s="193"/>
      <c r="AL145" s="193"/>
      <c r="AM145" s="193"/>
    </row>
    <row r="146" spans="1:39" ht="12.75" customHeight="1">
      <c r="A146" s="329">
        <v>143</v>
      </c>
      <c r="B146" s="345">
        <v>6</v>
      </c>
      <c r="C146" s="331">
        <v>45</v>
      </c>
      <c r="D146" s="358">
        <f>測定日数!E49</f>
        <v>28</v>
      </c>
      <c r="E146" s="359">
        <f>mm!E49</f>
        <v>337.78700000000003</v>
      </c>
      <c r="F146" s="360">
        <f>pH!E49</f>
        <v>4.9941267150684503</v>
      </c>
      <c r="G146" s="360">
        <f>EC!E49</f>
        <v>0.87404981245577829</v>
      </c>
      <c r="H146" s="361">
        <f>'SO4'!E49</f>
        <v>9.5411140156370724</v>
      </c>
      <c r="I146" s="361">
        <f>'NO3'!E49</f>
        <v>7.8942358350084518</v>
      </c>
      <c r="J146" s="361">
        <f>Cl!E49</f>
        <v>12.364522494945041</v>
      </c>
      <c r="K146" s="361">
        <f>H!E49</f>
        <v>10.136155977064666</v>
      </c>
      <c r="L146" s="361">
        <f>'NH4'!E49</f>
        <v>12.463592974270769</v>
      </c>
      <c r="M146" s="361">
        <f>Na!E49</f>
        <v>10.041405441890896</v>
      </c>
      <c r="N146" s="361">
        <f>K!E49</f>
        <v>1.0216690399571329</v>
      </c>
      <c r="O146" s="361">
        <f>Mg!E49</f>
        <v>0.91694066083064174</v>
      </c>
      <c r="P146" s="362">
        <f>Ca!E49</f>
        <v>2.2456864829019469</v>
      </c>
      <c r="Q146" s="363">
        <f t="shared" si="237"/>
        <v>0.54644744567910186</v>
      </c>
      <c r="R146" s="364">
        <f t="shared" si="238"/>
        <v>39.340986361227635</v>
      </c>
      <c r="S146" s="365">
        <f t="shared" si="239"/>
        <v>39.988077720648633</v>
      </c>
      <c r="T146" s="365">
        <f t="shared" si="240"/>
        <v>39.887433806906742</v>
      </c>
      <c r="U146" s="365">
        <f t="shared" si="308"/>
        <v>0.81570527386170644</v>
      </c>
      <c r="V146" s="365">
        <f t="shared" si="242"/>
        <v>0.126000963020025</v>
      </c>
      <c r="W146" s="358">
        <f t="shared" si="309"/>
        <v>-1.7513509603993336</v>
      </c>
      <c r="X146" s="366">
        <f t="shared" si="244"/>
        <v>337.78700000000003</v>
      </c>
      <c r="Y146" s="367">
        <f t="shared" ref="Y146:AA146" si="320">H146*$E146/1000</f>
        <v>3.22286428</v>
      </c>
      <c r="Z146" s="367">
        <f t="shared" si="320"/>
        <v>2.66657024</v>
      </c>
      <c r="AA146" s="367">
        <f t="shared" si="320"/>
        <v>4.1765749600000008</v>
      </c>
      <c r="AB146" s="367">
        <f t="shared" ref="AB146:AF146" si="321">L146*$E146/1000</f>
        <v>4.2100396800000004</v>
      </c>
      <c r="AC146" s="367">
        <f t="shared" si="321"/>
        <v>3.3918562200000006</v>
      </c>
      <c r="AD146" s="367">
        <f t="shared" si="321"/>
        <v>0.34510652000000008</v>
      </c>
      <c r="AE146" s="367">
        <f t="shared" si="321"/>
        <v>0.30973063500000003</v>
      </c>
      <c r="AF146" s="367">
        <f t="shared" si="321"/>
        <v>0.75856370000000006</v>
      </c>
      <c r="AG146" s="368">
        <f t="shared" si="247"/>
        <v>3.4238617190247429</v>
      </c>
      <c r="AH146" s="369"/>
      <c r="AI146" s="344">
        <v>79.329064081876268</v>
      </c>
      <c r="AJ146" s="193"/>
      <c r="AK146" s="193"/>
      <c r="AL146" s="193"/>
      <c r="AM146" s="193"/>
    </row>
    <row r="147" spans="1:39" ht="12.75" customHeight="1">
      <c r="A147" s="329">
        <v>144</v>
      </c>
      <c r="B147" s="345">
        <v>6</v>
      </c>
      <c r="C147" s="331">
        <v>46</v>
      </c>
      <c r="D147" s="358">
        <f>測定日数!E50</f>
        <v>28</v>
      </c>
      <c r="E147" s="359">
        <f>mm!E50</f>
        <v>247.9936305732484</v>
      </c>
      <c r="F147" s="360">
        <f>pH!E50</f>
        <v>4.8762668595226621</v>
      </c>
      <c r="G147" s="360">
        <f>EC!E50</f>
        <v>1.0119892127905483</v>
      </c>
      <c r="H147" s="361">
        <f>'SO4'!E50</f>
        <v>10</v>
      </c>
      <c r="I147" s="361">
        <f>'NO3'!E50</f>
        <v>10.4</v>
      </c>
      <c r="J147" s="361">
        <f>Cl!E50</f>
        <v>36</v>
      </c>
      <c r="K147" s="361">
        <f>H!E50</f>
        <v>13.296371490821377</v>
      </c>
      <c r="L147" s="361">
        <f>'NH4'!E50</f>
        <v>4.5</v>
      </c>
      <c r="M147" s="361">
        <f>Na!E50</f>
        <v>32.700000000000003</v>
      </c>
      <c r="N147" s="361">
        <f>K!E50</f>
        <v>1.2</v>
      </c>
      <c r="O147" s="361">
        <f>Mg!E50</f>
        <v>4.3</v>
      </c>
      <c r="P147" s="362">
        <f>Ca!E50</f>
        <v>3.2</v>
      </c>
      <c r="Q147" s="363">
        <f t="shared" si="237"/>
        <v>0.41657053177970338</v>
      </c>
      <c r="R147" s="364">
        <f t="shared" si="238"/>
        <v>66.400000000000006</v>
      </c>
      <c r="S147" s="365">
        <f t="shared" si="239"/>
        <v>66.696371490821377</v>
      </c>
      <c r="T147" s="365">
        <f t="shared" si="240"/>
        <v>66.816570531779703</v>
      </c>
      <c r="U147" s="365">
        <f t="shared" si="308"/>
        <v>0.22267435806227831</v>
      </c>
      <c r="V147" s="365">
        <f t="shared" si="242"/>
        <v>-9.0028007126064777E-2</v>
      </c>
      <c r="W147" s="358">
        <f t="shared" si="309"/>
        <v>11.066569518756994</v>
      </c>
      <c r="X147" s="366">
        <f t="shared" si="244"/>
        <v>247.9936305732484</v>
      </c>
      <c r="Y147" s="367">
        <f t="shared" ref="Y147:AA147" si="322">H147*$E147/1000</f>
        <v>2.4799363057324841</v>
      </c>
      <c r="Z147" s="367">
        <f t="shared" si="322"/>
        <v>2.5791337579617832</v>
      </c>
      <c r="AA147" s="367">
        <f t="shared" si="322"/>
        <v>8.9277707006369411</v>
      </c>
      <c r="AB147" s="367">
        <f t="shared" ref="AB147:AF147" si="323">L147*$E147/1000</f>
        <v>1.1159713375796176</v>
      </c>
      <c r="AC147" s="367">
        <f t="shared" si="323"/>
        <v>8.1093917197452221</v>
      </c>
      <c r="AD147" s="367">
        <f t="shared" si="323"/>
        <v>0.29759235668789807</v>
      </c>
      <c r="AE147" s="367">
        <f t="shared" si="323"/>
        <v>1.0663726114649681</v>
      </c>
      <c r="AF147" s="367">
        <f t="shared" si="323"/>
        <v>0.7935796178343949</v>
      </c>
      <c r="AG147" s="368">
        <f t="shared" si="247"/>
        <v>3.2974154394594284</v>
      </c>
      <c r="AH147" s="369"/>
      <c r="AI147" s="344">
        <v>133.09637149082138</v>
      </c>
      <c r="AJ147" s="193"/>
      <c r="AK147" s="193"/>
      <c r="AL147" s="193"/>
      <c r="AM147" s="193"/>
    </row>
    <row r="148" spans="1:39" ht="12.75" customHeight="1">
      <c r="A148" s="329">
        <v>145</v>
      </c>
      <c r="B148" s="345">
        <v>6</v>
      </c>
      <c r="C148" s="331">
        <v>47</v>
      </c>
      <c r="D148" s="358">
        <f>測定日数!E51</f>
        <v>28</v>
      </c>
      <c r="E148" s="359">
        <f>mm!E51</f>
        <v>412.26114649681529</v>
      </c>
      <c r="F148" s="360">
        <f>pH!E51</f>
        <v>5.0599999999999996</v>
      </c>
      <c r="G148" s="360">
        <f>EC!E51</f>
        <v>0.64</v>
      </c>
      <c r="H148" s="361">
        <f>'SO4'!E51</f>
        <v>8.8000000000000007</v>
      </c>
      <c r="I148" s="361">
        <f>'NO3'!E51</f>
        <v>5.0999999999999996</v>
      </c>
      <c r="J148" s="361">
        <f>Cl!E51</f>
        <v>8.6</v>
      </c>
      <c r="K148" s="361">
        <f>H!E51</f>
        <v>8.7096358995608174</v>
      </c>
      <c r="L148" s="361">
        <f>'NH4'!E51</f>
        <v>13.7</v>
      </c>
      <c r="M148" s="361">
        <f>Na!E51</f>
        <v>7.4</v>
      </c>
      <c r="N148" s="361">
        <f>K!E51</f>
        <v>1.9</v>
      </c>
      <c r="O148" s="361">
        <f>Mg!E51</f>
        <v>1.1000000000000001</v>
      </c>
      <c r="P148" s="362">
        <f>Ca!E51</f>
        <v>1.8</v>
      </c>
      <c r="Q148" s="363">
        <f t="shared" si="237"/>
        <v>0.63594811614929236</v>
      </c>
      <c r="R148" s="364">
        <f t="shared" si="238"/>
        <v>31.3</v>
      </c>
      <c r="S148" s="365">
        <f t="shared" si="239"/>
        <v>37.509635899560813</v>
      </c>
      <c r="T148" s="365">
        <f t="shared" si="240"/>
        <v>31.935948116149294</v>
      </c>
      <c r="U148" s="365">
        <f t="shared" si="308"/>
        <v>9.0243696516935721</v>
      </c>
      <c r="V148" s="365">
        <f t="shared" si="242"/>
        <v>8.0259787031967758</v>
      </c>
      <c r="W148" s="358">
        <f t="shared" si="309"/>
        <v>6.7359227425931527</v>
      </c>
      <c r="X148" s="366">
        <f t="shared" si="244"/>
        <v>412.26114649681529</v>
      </c>
      <c r="Y148" s="367">
        <f t="shared" ref="Y148:AA148" si="324">H148*$E148/1000</f>
        <v>3.6278980891719748</v>
      </c>
      <c r="Z148" s="367">
        <f t="shared" si="324"/>
        <v>2.1025318471337577</v>
      </c>
      <c r="AA148" s="367">
        <f t="shared" si="324"/>
        <v>3.5454458598726113</v>
      </c>
      <c r="AB148" s="367">
        <f t="shared" ref="AB148:AF148" si="325">L148*$E148/1000</f>
        <v>5.647977707006369</v>
      </c>
      <c r="AC148" s="367">
        <f t="shared" si="325"/>
        <v>3.0507324840764332</v>
      </c>
      <c r="AD148" s="367">
        <f t="shared" si="325"/>
        <v>0.78329617834394905</v>
      </c>
      <c r="AE148" s="367">
        <f t="shared" si="325"/>
        <v>0.45348726114649685</v>
      </c>
      <c r="AF148" s="367">
        <f t="shared" si="325"/>
        <v>0.74207006369426753</v>
      </c>
      <c r="AG148" s="368">
        <f t="shared" si="247"/>
        <v>3.5906444815227636</v>
      </c>
      <c r="AH148" s="369"/>
      <c r="AI148" s="344">
        <v>68.809635899560817</v>
      </c>
      <c r="AJ148" s="193"/>
      <c r="AK148" s="193"/>
      <c r="AL148" s="193"/>
      <c r="AM148" s="193"/>
    </row>
    <row r="149" spans="1:39" ht="12.75" customHeight="1">
      <c r="A149" s="329">
        <v>146</v>
      </c>
      <c r="B149" s="345">
        <v>6</v>
      </c>
      <c r="C149" s="331">
        <v>48</v>
      </c>
      <c r="D149" s="358">
        <f>測定日数!E52</f>
        <v>28</v>
      </c>
      <c r="E149" s="359">
        <f>mm!E52</f>
        <v>897.77070063694271</v>
      </c>
      <c r="F149" s="360">
        <f>pH!E52</f>
        <v>5.3</v>
      </c>
      <c r="G149" s="360">
        <f>EC!E52</f>
        <v>0.73</v>
      </c>
      <c r="H149" s="361">
        <f>'SO4'!E52</f>
        <v>8</v>
      </c>
      <c r="I149" s="361">
        <f>'NO3'!E52</f>
        <v>4.9000000000000004</v>
      </c>
      <c r="J149" s="361">
        <f>Cl!E52</f>
        <v>8.3000000000000007</v>
      </c>
      <c r="K149" s="361">
        <f>H!E52</f>
        <v>5.0118723362727264</v>
      </c>
      <c r="L149" s="361">
        <f>'NH4'!E52</f>
        <v>19.399999999999999</v>
      </c>
      <c r="M149" s="361">
        <f>Na!E52</f>
        <v>7.2</v>
      </c>
      <c r="N149" s="361">
        <f>K!E52</f>
        <v>3.4</v>
      </c>
      <c r="O149" s="361">
        <f>Mg!E52</f>
        <v>1.4</v>
      </c>
      <c r="P149" s="362">
        <f>Ca!E52</f>
        <v>1.7</v>
      </c>
      <c r="Q149" s="363">
        <f t="shared" si="237"/>
        <v>1.1051511632858451</v>
      </c>
      <c r="R149" s="364">
        <f t="shared" si="238"/>
        <v>29.200000000000003</v>
      </c>
      <c r="S149" s="365">
        <f t="shared" si="239"/>
        <v>41.211872336272727</v>
      </c>
      <c r="T149" s="365">
        <f t="shared" si="240"/>
        <v>30.305151163285849</v>
      </c>
      <c r="U149" s="365">
        <f t="shared" si="308"/>
        <v>17.059441735772165</v>
      </c>
      <c r="V149" s="365">
        <f t="shared" si="242"/>
        <v>15.25052447555259</v>
      </c>
      <c r="W149" s="358">
        <f t="shared" si="309"/>
        <v>-6.5275737129431102</v>
      </c>
      <c r="X149" s="366">
        <f t="shared" si="244"/>
        <v>897.77070063694271</v>
      </c>
      <c r="Y149" s="367">
        <f t="shared" ref="Y149:AA149" si="326">H149*$E149/1000</f>
        <v>7.182165605095542</v>
      </c>
      <c r="Z149" s="367">
        <f t="shared" si="326"/>
        <v>4.399076433121019</v>
      </c>
      <c r="AA149" s="367">
        <f t="shared" si="326"/>
        <v>7.4514968152866246</v>
      </c>
      <c r="AB149" s="367">
        <f t="shared" ref="AB149:AF149" si="327">L149*$E149/1000</f>
        <v>17.416751592356686</v>
      </c>
      <c r="AC149" s="367">
        <f t="shared" si="327"/>
        <v>6.4639490445859877</v>
      </c>
      <c r="AD149" s="367">
        <f t="shared" si="327"/>
        <v>3.0524203821656051</v>
      </c>
      <c r="AE149" s="367">
        <f t="shared" si="327"/>
        <v>1.2568789808917198</v>
      </c>
      <c r="AF149" s="367">
        <f t="shared" si="327"/>
        <v>1.5262101910828025</v>
      </c>
      <c r="AG149" s="368">
        <f t="shared" si="247"/>
        <v>4.4995121388384769</v>
      </c>
      <c r="AH149" s="369"/>
      <c r="AI149" s="344">
        <v>70.411872336272722</v>
      </c>
      <c r="AJ149" s="193"/>
      <c r="AK149" s="193"/>
      <c r="AL149" s="193"/>
      <c r="AM149" s="193"/>
    </row>
    <row r="150" spans="1:39" ht="12.75" customHeight="1">
      <c r="A150" s="329">
        <v>147</v>
      </c>
      <c r="B150" s="345">
        <v>6</v>
      </c>
      <c r="C150" s="331">
        <v>49</v>
      </c>
      <c r="D150" s="358">
        <f>測定日数!E53</f>
        <v>35</v>
      </c>
      <c r="E150" s="359">
        <f>mm!E53</f>
        <v>547.80254777070058</v>
      </c>
      <c r="F150" s="360">
        <f>pH!E53</f>
        <v>4.9593098536466789</v>
      </c>
      <c r="G150" s="360">
        <f>EC!E53</f>
        <v>0.62154444509040174</v>
      </c>
      <c r="H150" s="361">
        <f>'SO4'!E53</f>
        <v>5.7534300313103399</v>
      </c>
      <c r="I150" s="361">
        <f>'NO3'!E53</f>
        <v>4.3592116325346524</v>
      </c>
      <c r="J150" s="361">
        <f>Cl!E53</f>
        <v>3.9263285663540821</v>
      </c>
      <c r="K150" s="361">
        <f>H!E53</f>
        <v>10.982220175517925</v>
      </c>
      <c r="L150" s="361">
        <f>'NH4'!E53</f>
        <v>2.2450316721731318</v>
      </c>
      <c r="M150" s="361">
        <f>Na!E53</f>
        <v>4.2647961781536221</v>
      </c>
      <c r="N150" s="361">
        <f>K!E53</f>
        <v>8.8476831812081091E-4</v>
      </c>
      <c r="O150" s="361">
        <f>Mg!E53</f>
        <v>8.7729685204962077E-2</v>
      </c>
      <c r="P150" s="362">
        <f>Ca!E53</f>
        <v>0.69812436478844575</v>
      </c>
      <c r="Q150" s="363">
        <f t="shared" si="237"/>
        <v>0.50434943519157172</v>
      </c>
      <c r="R150" s="364">
        <f t="shared" si="238"/>
        <v>19.792400261509414</v>
      </c>
      <c r="S150" s="365">
        <f t="shared" si="239"/>
        <v>19.064640894149615</v>
      </c>
      <c r="T150" s="365">
        <f t="shared" si="240"/>
        <v>20.296749696700985</v>
      </c>
      <c r="U150" s="365">
        <f t="shared" si="308"/>
        <v>-1.8729150386012072</v>
      </c>
      <c r="V150" s="365">
        <f t="shared" si="242"/>
        <v>-3.1302471382648975</v>
      </c>
      <c r="W150" s="358">
        <f t="shared" si="309"/>
        <v>-3.0811167579872767</v>
      </c>
      <c r="X150" s="366">
        <f t="shared" si="244"/>
        <v>547.80254777070058</v>
      </c>
      <c r="Y150" s="367">
        <f t="shared" ref="Y150:AA150" si="328">H150*$E150/1000</f>
        <v>3.1517436295722661</v>
      </c>
      <c r="Z150" s="367">
        <f t="shared" si="328"/>
        <v>2.3879872385741576</v>
      </c>
      <c r="AA150" s="367">
        <f t="shared" si="328"/>
        <v>2.1508527920336484</v>
      </c>
      <c r="AB150" s="367">
        <f t="shared" ref="AB150:AF150" si="329">L150*$E150/1000</f>
        <v>1.2298340698423578</v>
      </c>
      <c r="AC150" s="367">
        <f t="shared" si="329"/>
        <v>2.3362662121153006</v>
      </c>
      <c r="AD150" s="367">
        <f t="shared" si="329"/>
        <v>4.8467833885337792E-4</v>
      </c>
      <c r="AE150" s="367">
        <f t="shared" si="329"/>
        <v>4.8058545070399757E-2</v>
      </c>
      <c r="AF150" s="367">
        <f t="shared" si="329"/>
        <v>0.3824343056919125</v>
      </c>
      <c r="AG150" s="368">
        <f t="shared" si="247"/>
        <v>6.0160881923275102</v>
      </c>
      <c r="AH150" s="369"/>
      <c r="AI150" s="344">
        <v>70.411872336272722</v>
      </c>
      <c r="AJ150" s="193"/>
      <c r="AK150" s="193"/>
      <c r="AL150" s="193"/>
      <c r="AM150" s="193"/>
    </row>
    <row r="151" spans="1:39" ht="12.75" customHeight="1">
      <c r="A151" s="329">
        <v>148</v>
      </c>
      <c r="B151" s="345">
        <v>6</v>
      </c>
      <c r="C151" s="331">
        <v>50</v>
      </c>
      <c r="D151" s="358">
        <f>測定日数!E54</f>
        <v>28</v>
      </c>
      <c r="E151" s="359">
        <f>mm!E54</f>
        <v>470.6240315117102</v>
      </c>
      <c r="F151" s="360">
        <f>pH!E54</f>
        <v>4.6399999999999997</v>
      </c>
      <c r="G151" s="360">
        <f>EC!E54</f>
        <v>1.2</v>
      </c>
      <c r="H151" s="361">
        <f>'SO4'!E54</f>
        <v>11.5</v>
      </c>
      <c r="I151" s="361">
        <f>'NO3'!E54</f>
        <v>8.6999999999999993</v>
      </c>
      <c r="J151" s="361">
        <f>Cl!E54</f>
        <v>7.5</v>
      </c>
      <c r="K151" s="361">
        <f>H!E54</f>
        <v>22.908676527677759</v>
      </c>
      <c r="L151" s="361">
        <f>'NH4'!E54</f>
        <v>7</v>
      </c>
      <c r="M151" s="361">
        <f>Na!E54</f>
        <v>6</v>
      </c>
      <c r="N151" s="361">
        <f>K!E54</f>
        <v>0.5</v>
      </c>
      <c r="O151" s="361">
        <f>Mg!E54</f>
        <v>0.5</v>
      </c>
      <c r="P151" s="362">
        <f>Ca!E54</f>
        <v>0.4</v>
      </c>
      <c r="Q151" s="363">
        <f t="shared" si="237"/>
        <v>0.24178073036999756</v>
      </c>
      <c r="R151" s="364">
        <f t="shared" si="238"/>
        <v>39.200000000000003</v>
      </c>
      <c r="S151" s="365">
        <f t="shared" si="239"/>
        <v>38.208676527677753</v>
      </c>
      <c r="T151" s="365">
        <f t="shared" si="240"/>
        <v>39.441780730369999</v>
      </c>
      <c r="U151" s="365">
        <f t="shared" si="308"/>
        <v>-1.2806361208976345</v>
      </c>
      <c r="V151" s="365">
        <f t="shared" si="242"/>
        <v>-1.5880192419143111</v>
      </c>
      <c r="W151" s="358">
        <f t="shared" si="309"/>
        <v>-6.4413243427594606E-3</v>
      </c>
      <c r="X151" s="366">
        <f t="shared" si="244"/>
        <v>470.6240315117102</v>
      </c>
      <c r="Y151" s="367">
        <f t="shared" ref="Y151:AA151" si="330">H151*$E151/1000</f>
        <v>5.4121763623846677</v>
      </c>
      <c r="Z151" s="367">
        <f t="shared" si="330"/>
        <v>4.0944290741518783</v>
      </c>
      <c r="AA151" s="367">
        <f t="shared" si="330"/>
        <v>3.5296802363378266</v>
      </c>
      <c r="AB151" s="367">
        <f t="shared" ref="AB151:AF151" si="331">L151*$E151/1000</f>
        <v>3.2943682205819713</v>
      </c>
      <c r="AC151" s="367">
        <f t="shared" si="331"/>
        <v>2.8237441890702613</v>
      </c>
      <c r="AD151" s="367">
        <f t="shared" si="331"/>
        <v>0.23531201575585509</v>
      </c>
      <c r="AE151" s="367">
        <f t="shared" si="331"/>
        <v>0.23531201575585509</v>
      </c>
      <c r="AF151" s="367">
        <f t="shared" si="331"/>
        <v>0.18824961260468409</v>
      </c>
      <c r="AG151" s="368">
        <f t="shared" si="247"/>
        <v>10.781373704053394</v>
      </c>
      <c r="AH151" s="369"/>
      <c r="AI151" s="344">
        <v>77.408676527677756</v>
      </c>
      <c r="AJ151" s="193"/>
      <c r="AK151" s="193"/>
      <c r="AL151" s="193"/>
      <c r="AM151" s="193"/>
    </row>
    <row r="152" spans="1:39" ht="12.75" customHeight="1">
      <c r="A152" s="329">
        <v>149</v>
      </c>
      <c r="B152" s="345">
        <v>6</v>
      </c>
      <c r="C152" s="331">
        <v>51</v>
      </c>
      <c r="D152" s="358">
        <f>測定日数!E55</f>
        <v>35</v>
      </c>
      <c r="E152" s="359">
        <f>mm!E55</f>
        <v>485</v>
      </c>
      <c r="F152" s="360">
        <f>pH!E55</f>
        <v>5.0189892876981164</v>
      </c>
      <c r="G152" s="360">
        <f>EC!E55</f>
        <v>0.92657216494845362</v>
      </c>
      <c r="H152" s="361">
        <f>'SO4'!E55</f>
        <v>8.2261730748179289</v>
      </c>
      <c r="I152" s="361">
        <f>'NO3'!E55</f>
        <v>4.6126580847452274</v>
      </c>
      <c r="J152" s="361">
        <f>Cl!E55</f>
        <v>14.617945996248528</v>
      </c>
      <c r="K152" s="361">
        <f>H!E55</f>
        <v>9.5721768172219441</v>
      </c>
      <c r="L152" s="361">
        <f>'NH4'!E55</f>
        <v>4.1082817107458798</v>
      </c>
      <c r="M152" s="361">
        <f>Na!E55</f>
        <v>13.52358488450828</v>
      </c>
      <c r="N152" s="361">
        <f>K!E55</f>
        <v>2.1828776333482742</v>
      </c>
      <c r="O152" s="361">
        <f>Mg!E55</f>
        <v>2.5192451166576233</v>
      </c>
      <c r="P152" s="362">
        <f>Ca!E55</f>
        <v>1.7459925509805134</v>
      </c>
      <c r="Q152" s="363">
        <f t="shared" si="237"/>
        <v>0.57864335860434413</v>
      </c>
      <c r="R152" s="364">
        <f t="shared" si="238"/>
        <v>35.682950230629615</v>
      </c>
      <c r="S152" s="365">
        <f t="shared" si="239"/>
        <v>37.917396381100644</v>
      </c>
      <c r="T152" s="365">
        <f t="shared" si="240"/>
        <v>36.261593589233961</v>
      </c>
      <c r="U152" s="365">
        <f t="shared" si="308"/>
        <v>3.0359179723141527</v>
      </c>
      <c r="V152" s="365">
        <f t="shared" si="242"/>
        <v>2.2321721993368557</v>
      </c>
      <c r="W152" s="358">
        <f t="shared" si="309"/>
        <v>-9.0613657665115284</v>
      </c>
      <c r="X152" s="366">
        <f t="shared" si="244"/>
        <v>485</v>
      </c>
      <c r="Y152" s="367">
        <f t="shared" ref="Y152:AA152" si="332">H152*$E152/1000</f>
        <v>3.9896939412866956</v>
      </c>
      <c r="Z152" s="367">
        <f t="shared" si="332"/>
        <v>2.2371391711014352</v>
      </c>
      <c r="AA152" s="367">
        <f t="shared" si="332"/>
        <v>7.0897038081805359</v>
      </c>
      <c r="AB152" s="367">
        <f t="shared" ref="AB152:AF152" si="333">L152*$E152/1000</f>
        <v>1.9925166297117516</v>
      </c>
      <c r="AC152" s="367">
        <f t="shared" si="333"/>
        <v>6.5589386689865163</v>
      </c>
      <c r="AD152" s="367">
        <f t="shared" si="333"/>
        <v>1.058695652173913</v>
      </c>
      <c r="AE152" s="367">
        <f t="shared" si="333"/>
        <v>1.2218338815789473</v>
      </c>
      <c r="AF152" s="367">
        <f t="shared" si="333"/>
        <v>0.84680638722554902</v>
      </c>
      <c r="AG152" s="368">
        <f t="shared" si="247"/>
        <v>4.6425057563526426</v>
      </c>
      <c r="AH152" s="369"/>
      <c r="AI152" s="344">
        <v>73.600346611730259</v>
      </c>
      <c r="AJ152" s="193"/>
      <c r="AK152" s="193"/>
      <c r="AL152" s="193"/>
      <c r="AM152" s="193"/>
    </row>
    <row r="153" spans="1:39" ht="12.75" customHeight="1">
      <c r="A153" s="329">
        <v>150</v>
      </c>
      <c r="B153" s="345">
        <v>6</v>
      </c>
      <c r="C153" s="331">
        <v>52</v>
      </c>
      <c r="D153" s="358">
        <f>測定日数!E56</f>
        <v>28</v>
      </c>
      <c r="E153" s="359">
        <f>mm!E56</f>
        <v>139.0313920873561</v>
      </c>
      <c r="F153" s="360">
        <f>pH!E56</f>
        <v>5.8</v>
      </c>
      <c r="G153" s="360">
        <f>EC!E56</f>
        <v>0.5</v>
      </c>
      <c r="H153" s="361">
        <f>'SO4'!E56</f>
        <v>3.2</v>
      </c>
      <c r="I153" s="361">
        <f>'NO3'!E56</f>
        <v>4</v>
      </c>
      <c r="J153" s="361">
        <f>Cl!E56</f>
        <v>24.3</v>
      </c>
      <c r="K153" s="361">
        <f>H!E56</f>
        <v>1.5848931924611143</v>
      </c>
      <c r="L153" s="361">
        <f>'NH4'!E56</f>
        <v>3.8</v>
      </c>
      <c r="M153" s="361">
        <f>Na!E56</f>
        <v>22.7</v>
      </c>
      <c r="N153" s="361">
        <f>K!E56</f>
        <v>1.2</v>
      </c>
      <c r="O153" s="361">
        <f>Mg!E56</f>
        <v>1.6</v>
      </c>
      <c r="P153" s="362">
        <f>Ca!E56</f>
        <v>1.2</v>
      </c>
      <c r="Q153" s="363">
        <f t="shared" si="237"/>
        <v>3.4947948347679247</v>
      </c>
      <c r="R153" s="364">
        <f t="shared" si="238"/>
        <v>34.700000000000003</v>
      </c>
      <c r="S153" s="365">
        <f t="shared" si="239"/>
        <v>34.884893192461121</v>
      </c>
      <c r="T153" s="365">
        <f t="shared" si="240"/>
        <v>38.194794834767926</v>
      </c>
      <c r="U153" s="365">
        <f t="shared" si="308"/>
        <v>0.26570881117792583</v>
      </c>
      <c r="V153" s="365">
        <f t="shared" si="242"/>
        <v>-4.5291677231484018</v>
      </c>
      <c r="W153" s="358">
        <f t="shared" si="309"/>
        <v>0.25113919712780342</v>
      </c>
      <c r="X153" s="366">
        <f t="shared" si="244"/>
        <v>139.0313920873561</v>
      </c>
      <c r="Y153" s="367">
        <f t="shared" ref="Y153:AA153" si="334">H153*$E153/1000</f>
        <v>0.44490045467953948</v>
      </c>
      <c r="Z153" s="367">
        <f t="shared" si="334"/>
        <v>0.55612556834942439</v>
      </c>
      <c r="AA153" s="367">
        <f t="shared" si="334"/>
        <v>3.3784628277227533</v>
      </c>
      <c r="AB153" s="367">
        <f t="shared" ref="AB153:AF153" si="335">L153*$E153/1000</f>
        <v>0.5283192899319531</v>
      </c>
      <c r="AC153" s="367">
        <f t="shared" si="335"/>
        <v>3.1560126003829834</v>
      </c>
      <c r="AD153" s="367">
        <f t="shared" si="335"/>
        <v>0.16683767050482731</v>
      </c>
      <c r="AE153" s="367">
        <f t="shared" si="335"/>
        <v>0.22245022733976974</v>
      </c>
      <c r="AF153" s="367">
        <f t="shared" si="335"/>
        <v>0.16683767050482731</v>
      </c>
      <c r="AG153" s="368">
        <f t="shared" si="247"/>
        <v>0.22034990685764272</v>
      </c>
      <c r="AH153" s="369"/>
      <c r="AI153" s="344">
        <v>69.584893192461124</v>
      </c>
      <c r="AJ153" s="193"/>
      <c r="AK153" s="193"/>
      <c r="AL153" s="193"/>
      <c r="AM153" s="193"/>
    </row>
    <row r="154" spans="1:39" ht="12.75" customHeight="1">
      <c r="A154" s="329">
        <v>151</v>
      </c>
      <c r="B154" s="345">
        <v>7</v>
      </c>
      <c r="C154" s="371">
        <v>1</v>
      </c>
      <c r="D154" s="358">
        <f>測定日数!F5</f>
        <v>28</v>
      </c>
      <c r="E154" s="359">
        <f>mm!F5</f>
        <v>114.9258814803969</v>
      </c>
      <c r="F154" s="360">
        <f>pH!F5</f>
        <v>4.8396520537549446</v>
      </c>
      <c r="G154" s="360">
        <f>EC!F5</f>
        <v>1.3297168259243868</v>
      </c>
      <c r="H154" s="361">
        <f>'SO4'!F5</f>
        <v>13.691291250611764</v>
      </c>
      <c r="I154" s="361">
        <f>'NO3'!F5</f>
        <v>12.255157589026318</v>
      </c>
      <c r="J154" s="361">
        <f>Cl!F5</f>
        <v>22.582800037752005</v>
      </c>
      <c r="K154" s="361">
        <f>H!F5</f>
        <v>14.465982861894494</v>
      </c>
      <c r="L154" s="361">
        <f>'NH4'!F5</f>
        <v>22.623533257227482</v>
      </c>
      <c r="M154" s="361">
        <f>Na!F5</f>
        <v>16.12128364782939</v>
      </c>
      <c r="N154" s="361">
        <f>K!F5</f>
        <v>0.89424917592546527</v>
      </c>
      <c r="O154" s="361">
        <f>Mg!F5</f>
        <v>2.2227415863772242</v>
      </c>
      <c r="P154" s="362">
        <f>Ca!F5</f>
        <v>2.7717635910014971</v>
      </c>
      <c r="Q154" s="363">
        <f t="shared" si="237"/>
        <v>0.38288974869880116</v>
      </c>
      <c r="R154" s="364">
        <f t="shared" si="238"/>
        <v>62.220540128001851</v>
      </c>
      <c r="S154" s="365">
        <f t="shared" si="239"/>
        <v>64.094059297634274</v>
      </c>
      <c r="T154" s="365">
        <f t="shared" si="240"/>
        <v>62.603429876700652</v>
      </c>
      <c r="U154" s="365">
        <f t="shared" si="308"/>
        <v>1.4832166496600427</v>
      </c>
      <c r="V154" s="365">
        <f t="shared" si="242"/>
        <v>1.1765264099926449</v>
      </c>
      <c r="W154" s="358">
        <f t="shared" si="309"/>
        <v>-1.3097475055475967</v>
      </c>
      <c r="X154" s="366">
        <f t="shared" si="244"/>
        <v>114.9258814803969</v>
      </c>
      <c r="Y154" s="367">
        <f t="shared" ref="Y154:AA154" si="336">H154*$E154/1000</f>
        <v>1.5734837155814025</v>
      </c>
      <c r="Z154" s="367">
        <f t="shared" si="336"/>
        <v>1.4084347886000252</v>
      </c>
      <c r="AA154" s="367">
        <f t="shared" si="336"/>
        <v>2.5953482006341897</v>
      </c>
      <c r="AB154" s="367">
        <f t="shared" ref="AB154:AF154" si="337">L154*$E154/1000</f>
        <v>2.6000295017879429</v>
      </c>
      <c r="AC154" s="367">
        <f t="shared" si="337"/>
        <v>1.8527527338223011</v>
      </c>
      <c r="AD154" s="367">
        <f t="shared" si="337"/>
        <v>0.10277237480635261</v>
      </c>
      <c r="AE154" s="367">
        <f t="shared" si="337"/>
        <v>0.25545053611753821</v>
      </c>
      <c r="AF154" s="367">
        <f t="shared" si="337"/>
        <v>0.31854737395111732</v>
      </c>
      <c r="AG154" s="368">
        <f t="shared" si="247"/>
        <v>1.6625158318835394</v>
      </c>
      <c r="AH154" s="369"/>
      <c r="AI154" s="344">
        <v>126.31459942563612</v>
      </c>
      <c r="AJ154" s="193"/>
      <c r="AK154" s="193"/>
      <c r="AL154" s="193"/>
      <c r="AM154" s="193"/>
    </row>
    <row r="155" spans="1:39" ht="12.75" customHeight="1">
      <c r="A155" s="329">
        <v>152</v>
      </c>
      <c r="B155" s="345">
        <v>7</v>
      </c>
      <c r="C155" s="371">
        <v>2</v>
      </c>
      <c r="D155" s="346">
        <f>測定日数!F6</f>
        <v>28</v>
      </c>
      <c r="E155" s="347">
        <f>mm!F6</f>
        <v>223.51110482387892</v>
      </c>
      <c r="F155" s="348">
        <f>pH!F6</f>
        <v>5.2312772712389881</v>
      </c>
      <c r="G155" s="348">
        <f>EC!F6</f>
        <v>0.46285443037974683</v>
      </c>
      <c r="H155" s="349">
        <f>'SO4'!F6</f>
        <v>4.3340198842273914</v>
      </c>
      <c r="I155" s="349">
        <f>'NO3'!F6</f>
        <v>4.981288779713247</v>
      </c>
      <c r="J155" s="349">
        <f>Cl!F6</f>
        <v>1.2021883835767944</v>
      </c>
      <c r="K155" s="349">
        <f>H!F6</f>
        <v>5.8711439516909989</v>
      </c>
      <c r="L155" s="349">
        <f>'NH4'!F6</f>
        <v>16.600916865265649</v>
      </c>
      <c r="M155" s="349">
        <f>Na!F6</f>
        <v>2.8676906496964558</v>
      </c>
      <c r="N155" s="349">
        <f>K!F6</f>
        <v>0.14896581587118385</v>
      </c>
      <c r="O155" s="349">
        <f>Mg!F6</f>
        <v>0.26972297961777364</v>
      </c>
      <c r="P155" s="350">
        <f>Ca!F6</f>
        <v>0.86261646285931814</v>
      </c>
      <c r="Q155" s="351">
        <f t="shared" si="237"/>
        <v>0.94340670033761453</v>
      </c>
      <c r="R155" s="352">
        <f t="shared" si="238"/>
        <v>14.851516931744824</v>
      </c>
      <c r="S155" s="353">
        <f t="shared" si="239"/>
        <v>27.753396167478474</v>
      </c>
      <c r="T155" s="353">
        <f t="shared" si="240"/>
        <v>15.794923632082439</v>
      </c>
      <c r="U155" s="353"/>
      <c r="V155" s="353">
        <f t="shared" si="242"/>
        <v>27.460238627889861</v>
      </c>
      <c r="W155" s="346"/>
      <c r="X155" s="354">
        <f t="shared" si="244"/>
        <v>223.51110482387892</v>
      </c>
      <c r="Y155" s="355">
        <f t="shared" ref="Y155:AA155" si="338">H155*$E155/1000</f>
        <v>0.96870157265232415</v>
      </c>
      <c r="Z155" s="355">
        <f t="shared" si="338"/>
        <v>1.1133733586004995</v>
      </c>
      <c r="AA155" s="355">
        <f t="shared" si="338"/>
        <v>0.26870245381968244</v>
      </c>
      <c r="AB155" s="355">
        <f t="shared" ref="AB155:AF155" si="339">L155*$E155/1000</f>
        <v>3.7104892696448899</v>
      </c>
      <c r="AC155" s="355">
        <f t="shared" si="339"/>
        <v>0.64096070540676198</v>
      </c>
      <c r="AD155" s="355">
        <f t="shared" si="339"/>
        <v>3.3295514086358821E-2</v>
      </c>
      <c r="AE155" s="355">
        <f t="shared" si="339"/>
        <v>6.0286081170757164E-2</v>
      </c>
      <c r="AF155" s="355">
        <f t="shared" si="339"/>
        <v>0.1928043586529527</v>
      </c>
      <c r="AG155" s="356">
        <f t="shared" si="247"/>
        <v>1.3122658712224895</v>
      </c>
      <c r="AH155" s="357"/>
      <c r="AI155" s="344">
        <v>0</v>
      </c>
      <c r="AJ155" s="193"/>
      <c r="AK155" s="193"/>
      <c r="AL155" s="193"/>
      <c r="AM155" s="193"/>
    </row>
    <row r="156" spans="1:39" ht="12.75" customHeight="1">
      <c r="A156" s="329">
        <v>153</v>
      </c>
      <c r="B156" s="345">
        <v>7</v>
      </c>
      <c r="C156" s="371">
        <v>3</v>
      </c>
      <c r="D156" s="358">
        <f>測定日数!F7</f>
        <v>28</v>
      </c>
      <c r="E156" s="359">
        <f>mm!F7</f>
        <v>124.80891719745223</v>
      </c>
      <c r="F156" s="360">
        <f>pH!F7</f>
        <v>4.8337434909910906</v>
      </c>
      <c r="G156" s="360">
        <f>EC!F7</f>
        <v>1.31004337841286</v>
      </c>
      <c r="H156" s="361">
        <f>'SO4'!F7</f>
        <v>16.359562388364399</v>
      </c>
      <c r="I156" s="361">
        <f>'NO3'!F7</f>
        <v>12.75436459267917</v>
      </c>
      <c r="J156" s="361">
        <f>Cl!F7</f>
        <v>11.264927187392367</v>
      </c>
      <c r="K156" s="361">
        <f>H!F7</f>
        <v>14.664136987530824</v>
      </c>
      <c r="L156" s="361">
        <f>'NH4'!F7</f>
        <v>25.119928553202342</v>
      </c>
      <c r="M156" s="361">
        <f>Na!F7</f>
        <v>7.7417708599132418</v>
      </c>
      <c r="N156" s="361">
        <f>K!F7</f>
        <v>0.7371458740257476</v>
      </c>
      <c r="O156" s="361">
        <f>Mg!F7</f>
        <v>1.6601089763177594</v>
      </c>
      <c r="P156" s="362">
        <f>Ca!F7</f>
        <v>4.2237177851492724</v>
      </c>
      <c r="Q156" s="363">
        <f t="shared" si="237"/>
        <v>0.37771582107980528</v>
      </c>
      <c r="R156" s="364">
        <f t="shared" si="238"/>
        <v>56.738416556800331</v>
      </c>
      <c r="S156" s="365">
        <f t="shared" si="239"/>
        <v>60.030635797606223</v>
      </c>
      <c r="T156" s="365">
        <f t="shared" si="240"/>
        <v>57.116132377880135</v>
      </c>
      <c r="U156" s="365">
        <f t="shared" ref="U156:U157" si="340">(S156-R156)/(R156+S156)*100</f>
        <v>2.8194279001371481</v>
      </c>
      <c r="V156" s="365">
        <f t="shared" si="242"/>
        <v>2.487907660721933</v>
      </c>
      <c r="W156" s="358">
        <f t="shared" ref="W156:W157" si="341">100*((349.7*10^(2-F156)+(80*2*H156+71.5*I156+76.3*J156+73.5*L156+50.1*M156+73.5*N156+59.8*2*P156+53.3*2*O156)/10000)-G156)/((349.7*10^(2-F156)+(80*2*H156+71.5*I156+76.3*J156+73.5*L156+50.1*M156+73.5*N156+59.8*2*P156+53.3*2*O156)/10000)+G156)</f>
        <v>-2.395354999087429</v>
      </c>
      <c r="X156" s="366">
        <f t="shared" si="244"/>
        <v>124.80891719745223</v>
      </c>
      <c r="Y156" s="367">
        <f t="shared" ref="Y156:AA156" si="342">H156*$E156/1000</f>
        <v>2.0418192675159261</v>
      </c>
      <c r="Z156" s="367">
        <f t="shared" si="342"/>
        <v>1.5918584343538111</v>
      </c>
      <c r="AA156" s="367">
        <f t="shared" si="342"/>
        <v>1.4059633645665823</v>
      </c>
      <c r="AB156" s="367">
        <f t="shared" ref="AB156:AF156" si="343">L156*$E156/1000</f>
        <v>3.1351910828025469</v>
      </c>
      <c r="AC156" s="367">
        <f t="shared" si="343"/>
        <v>0.9662420382165603</v>
      </c>
      <c r="AD156" s="367">
        <f t="shared" si="343"/>
        <v>9.2002378353723088E-2</v>
      </c>
      <c r="AE156" s="367">
        <f t="shared" si="343"/>
        <v>0.20719640376399043</v>
      </c>
      <c r="AF156" s="367">
        <f t="shared" si="343"/>
        <v>0.52715764331210191</v>
      </c>
      <c r="AG156" s="368">
        <f t="shared" si="247"/>
        <v>1.8302150590488313</v>
      </c>
      <c r="AH156" s="369"/>
      <c r="AI156" s="344">
        <v>116.76905235440655</v>
      </c>
      <c r="AJ156" s="193"/>
      <c r="AK156" s="193"/>
      <c r="AL156" s="193"/>
      <c r="AM156" s="193"/>
    </row>
    <row r="157" spans="1:39" ht="12.75" customHeight="1">
      <c r="A157" s="329">
        <v>154</v>
      </c>
      <c r="B157" s="345">
        <v>7</v>
      </c>
      <c r="C157" s="371">
        <v>4</v>
      </c>
      <c r="D157" s="358">
        <f>測定日数!F8</f>
        <v>28</v>
      </c>
      <c r="E157" s="359">
        <f>mm!F8</f>
        <v>137.65004344933615</v>
      </c>
      <c r="F157" s="360">
        <f>pH!F8</f>
        <v>4.9403755911669709</v>
      </c>
      <c r="G157" s="360">
        <f>EC!F8</f>
        <v>0.72202795763574146</v>
      </c>
      <c r="H157" s="361">
        <f>'SO4'!F8</f>
        <v>7.3093883977450131</v>
      </c>
      <c r="I157" s="361">
        <f>'NO3'!F8</f>
        <v>8.9956758108961807</v>
      </c>
      <c r="J157" s="361">
        <f>Cl!F8</f>
        <v>3.4402146201644692</v>
      </c>
      <c r="K157" s="361">
        <f>H!F8</f>
        <v>11.471610923327756</v>
      </c>
      <c r="L157" s="361">
        <f>'NH4'!F8</f>
        <v>7.7219982879864144</v>
      </c>
      <c r="M157" s="361">
        <f>Na!F8</f>
        <v>1.8889110809482752</v>
      </c>
      <c r="N157" s="361">
        <f>K!F8</f>
        <v>1.0207226171193053</v>
      </c>
      <c r="O157" s="361">
        <f>Mg!F8</f>
        <v>0.59544895785759677</v>
      </c>
      <c r="P157" s="362">
        <f>Ca!F8</f>
        <v>3.2978322462669443</v>
      </c>
      <c r="Q157" s="363">
        <f t="shared" si="237"/>
        <v>0.48283336836403079</v>
      </c>
      <c r="R157" s="364">
        <f t="shared" si="238"/>
        <v>27.054667226550677</v>
      </c>
      <c r="S157" s="365">
        <f t="shared" si="239"/>
        <v>29.889805317630831</v>
      </c>
      <c r="T157" s="365">
        <f t="shared" si="240"/>
        <v>27.537500594914707</v>
      </c>
      <c r="U157" s="365">
        <f t="shared" si="340"/>
        <v>4.978776629953777</v>
      </c>
      <c r="V157" s="365">
        <f t="shared" si="242"/>
        <v>4.0961432637957689</v>
      </c>
      <c r="W157" s="358">
        <f t="shared" si="341"/>
        <v>0.42506734463435497</v>
      </c>
      <c r="X157" s="366">
        <f t="shared" si="244"/>
        <v>137.65004344933615</v>
      </c>
      <c r="Y157" s="367">
        <f t="shared" ref="Y157:AA157" si="344">H157*$E157/1000</f>
        <v>1.0061376305376746</v>
      </c>
      <c r="Z157" s="367">
        <f t="shared" si="344"/>
        <v>1.2382551662260013</v>
      </c>
      <c r="AA157" s="367">
        <f t="shared" si="344"/>
        <v>0.47354569194068069</v>
      </c>
      <c r="AB157" s="367">
        <f t="shared" ref="AB157:AF157" si="345">L157*$E157/1000</f>
        <v>1.0629333998570294</v>
      </c>
      <c r="AC157" s="367">
        <f t="shared" si="345"/>
        <v>0.26000869236446261</v>
      </c>
      <c r="AD157" s="367">
        <f t="shared" si="345"/>
        <v>0.14050251259619251</v>
      </c>
      <c r="AE157" s="367">
        <f t="shared" si="345"/>
        <v>8.1963574920960125E-2</v>
      </c>
      <c r="AF157" s="367">
        <f t="shared" si="345"/>
        <v>0.45394675198726675</v>
      </c>
      <c r="AG157" s="368">
        <f t="shared" si="247"/>
        <v>1.5790677420299448</v>
      </c>
      <c r="AH157" s="369"/>
      <c r="AI157" s="344">
        <v>59.865759323379343</v>
      </c>
      <c r="AJ157" s="193"/>
      <c r="AK157" s="193"/>
      <c r="AL157" s="193"/>
      <c r="AM157" s="193"/>
    </row>
    <row r="158" spans="1:39" ht="12.75" customHeight="1">
      <c r="A158" s="329">
        <v>155</v>
      </c>
      <c r="B158" s="345">
        <v>7</v>
      </c>
      <c r="C158" s="371">
        <v>5</v>
      </c>
      <c r="D158" s="358">
        <f>測定日数!F9</f>
        <v>0</v>
      </c>
      <c r="E158" s="359"/>
      <c r="F158" s="360"/>
      <c r="G158" s="360"/>
      <c r="H158" s="361"/>
      <c r="I158" s="361"/>
      <c r="J158" s="361"/>
      <c r="K158" s="361"/>
      <c r="L158" s="361"/>
      <c r="M158" s="361"/>
      <c r="N158" s="361"/>
      <c r="O158" s="361"/>
      <c r="P158" s="362"/>
      <c r="Q158" s="363"/>
      <c r="R158" s="364"/>
      <c r="S158" s="365"/>
      <c r="T158" s="365"/>
      <c r="U158" s="365"/>
      <c r="V158" s="365"/>
      <c r="W158" s="358"/>
      <c r="X158" s="366"/>
      <c r="Y158" s="367"/>
      <c r="Z158" s="367"/>
      <c r="AA158" s="367"/>
      <c r="AB158" s="367"/>
      <c r="AC158" s="367"/>
      <c r="AD158" s="367"/>
      <c r="AE158" s="367"/>
      <c r="AF158" s="367"/>
      <c r="AG158" s="368"/>
      <c r="AH158" s="369"/>
      <c r="AI158" s="344"/>
      <c r="AJ158" s="193"/>
      <c r="AK158" s="193"/>
      <c r="AL158" s="193"/>
      <c r="AM158" s="193"/>
    </row>
    <row r="159" spans="1:39" ht="12.75" customHeight="1">
      <c r="A159" s="329">
        <v>156</v>
      </c>
      <c r="B159" s="345">
        <v>7</v>
      </c>
      <c r="C159" s="371">
        <v>6</v>
      </c>
      <c r="D159" s="358">
        <f>測定日数!F10</f>
        <v>0</v>
      </c>
      <c r="E159" s="359"/>
      <c r="F159" s="360"/>
      <c r="G159" s="360"/>
      <c r="H159" s="361"/>
      <c r="I159" s="361"/>
      <c r="J159" s="361"/>
      <c r="K159" s="361"/>
      <c r="L159" s="361"/>
      <c r="M159" s="361"/>
      <c r="N159" s="361"/>
      <c r="O159" s="361"/>
      <c r="P159" s="362"/>
      <c r="Q159" s="363"/>
      <c r="R159" s="364"/>
      <c r="S159" s="365"/>
      <c r="T159" s="365"/>
      <c r="U159" s="365"/>
      <c r="V159" s="365"/>
      <c r="W159" s="358"/>
      <c r="X159" s="366"/>
      <c r="Y159" s="367"/>
      <c r="Z159" s="367"/>
      <c r="AA159" s="367"/>
      <c r="AB159" s="367"/>
      <c r="AC159" s="367"/>
      <c r="AD159" s="367"/>
      <c r="AE159" s="367"/>
      <c r="AF159" s="367"/>
      <c r="AG159" s="368"/>
      <c r="AH159" s="369"/>
      <c r="AI159" s="344"/>
      <c r="AJ159" s="193"/>
      <c r="AK159" s="193"/>
      <c r="AL159" s="193"/>
      <c r="AM159" s="193"/>
    </row>
    <row r="160" spans="1:39" ht="12.75" customHeight="1">
      <c r="A160" s="329">
        <v>157</v>
      </c>
      <c r="B160" s="345">
        <v>7</v>
      </c>
      <c r="C160" s="371">
        <v>7</v>
      </c>
      <c r="D160" s="358">
        <f>測定日数!F11</f>
        <v>28</v>
      </c>
      <c r="E160" s="359">
        <f>mm!F11</f>
        <v>27.5</v>
      </c>
      <c r="F160" s="360">
        <f>pH!F11</f>
        <v>4.22</v>
      </c>
      <c r="G160" s="360">
        <f>EC!F11</f>
        <v>4.1100000000000003</v>
      </c>
      <c r="H160" s="361">
        <f>'SO4'!F11</f>
        <v>37.1</v>
      </c>
      <c r="I160" s="361">
        <f>'NO3'!F11</f>
        <v>54.8</v>
      </c>
      <c r="J160" s="361">
        <f>Cl!F11</f>
        <v>38</v>
      </c>
      <c r="K160" s="361">
        <f>H!F11</f>
        <v>60.255958607435822</v>
      </c>
      <c r="L160" s="361">
        <f>'NH4'!F11</f>
        <v>40.5</v>
      </c>
      <c r="M160" s="361">
        <f>Na!F11</f>
        <v>21.3</v>
      </c>
      <c r="N160" s="361">
        <f>K!F11</f>
        <v>1.9</v>
      </c>
      <c r="O160" s="361">
        <f>Mg!F11</f>
        <v>4.8</v>
      </c>
      <c r="P160" s="362">
        <f>Ca!F11</f>
        <v>8.1</v>
      </c>
      <c r="Q160" s="363">
        <f t="shared" ref="Q160:Q166" si="346">1.24*10^(F160-5.35)</f>
        <v>9.1922469921313782E-2</v>
      </c>
      <c r="R160" s="364">
        <f t="shared" ref="R160:R166" si="347">SUM(H160:J160)+H160</f>
        <v>167</v>
      </c>
      <c r="S160" s="365">
        <f t="shared" ref="S160:S166" si="348">SUM(K160:P160)+O160+P160</f>
        <v>149.75595860743582</v>
      </c>
      <c r="T160" s="365">
        <f t="shared" ref="T160:T166" si="349">SUM(H160:J160,Q160)+H160</f>
        <v>167.09192246992131</v>
      </c>
      <c r="U160" s="365">
        <f t="shared" ref="U160:U166" si="350">(S160-R160)/(R160+S160)*100</f>
        <v>-5.4439516997169388</v>
      </c>
      <c r="V160" s="365">
        <f t="shared" ref="V160:V166" si="351">(S160-T160)/(S160+T160)*100</f>
        <v>-5.4713838715093051</v>
      </c>
      <c r="W160" s="358">
        <f t="shared" ref="W160:W166" si="352">100*((349.7*10^(2-F160)+(80*2*H160+71.5*I160+76.3*J160+73.5*L160+50.1*M160+73.5*N160+59.8*2*P160+53.3*2*O160)/10000)-G160)/((349.7*10^(2-F160)+(80*2*H160+71.5*I160+76.3*J160+73.5*L160+50.1*M160+73.5*N160+59.8*2*P160+53.3*2*O160)/10000)+G160)</f>
        <v>-1.9989324862198463</v>
      </c>
      <c r="X160" s="366">
        <f t="shared" ref="X160:X166" si="353">E160</f>
        <v>27.5</v>
      </c>
      <c r="Y160" s="367">
        <f t="shared" ref="Y160:AA160" si="354">H160*$E160/1000</f>
        <v>1.0202500000000001</v>
      </c>
      <c r="Z160" s="367">
        <f t="shared" si="354"/>
        <v>1.5069999999999999</v>
      </c>
      <c r="AA160" s="367">
        <f t="shared" si="354"/>
        <v>1.0449999999999999</v>
      </c>
      <c r="AB160" s="367">
        <f t="shared" ref="AB160:AF160" si="355">L160*$E160/1000</f>
        <v>1.11375</v>
      </c>
      <c r="AC160" s="367">
        <f t="shared" si="355"/>
        <v>0.58574999999999999</v>
      </c>
      <c r="AD160" s="367">
        <f t="shared" si="355"/>
        <v>5.2249999999999998E-2</v>
      </c>
      <c r="AE160" s="367">
        <f t="shared" si="355"/>
        <v>0.13200000000000001</v>
      </c>
      <c r="AF160" s="367">
        <f t="shared" si="355"/>
        <v>0.22275</v>
      </c>
      <c r="AG160" s="368">
        <f t="shared" ref="AG160:AG166" si="356">K160*$E160/1000</f>
        <v>1.6570388617044851</v>
      </c>
      <c r="AH160" s="369"/>
      <c r="AI160" s="344">
        <v>316.75595860743579</v>
      </c>
      <c r="AJ160" s="193"/>
      <c r="AK160" s="193"/>
      <c r="AL160" s="193"/>
      <c r="AM160" s="193"/>
    </row>
    <row r="161" spans="1:39" ht="12.75" customHeight="1">
      <c r="A161" s="329">
        <v>158</v>
      </c>
      <c r="B161" s="345">
        <v>7</v>
      </c>
      <c r="C161" s="371">
        <v>8</v>
      </c>
      <c r="D161" s="346">
        <f>測定日数!F12</f>
        <v>28</v>
      </c>
      <c r="E161" s="347">
        <f>mm!F12</f>
        <v>43.022611464968151</v>
      </c>
      <c r="F161" s="348">
        <f>pH!F12</f>
        <v>4.7667691403620109</v>
      </c>
      <c r="G161" s="348">
        <f>EC!F12</f>
        <v>1.5214840588936347</v>
      </c>
      <c r="H161" s="349">
        <f>'SO4'!F12</f>
        <v>15.322443335275542</v>
      </c>
      <c r="I161" s="349">
        <f>'NO3'!F12</f>
        <v>20.545212400367308</v>
      </c>
      <c r="J161" s="349">
        <f>Cl!F12</f>
        <v>14.057164749636714</v>
      </c>
      <c r="K161" s="349">
        <f>H!F12</f>
        <v>17.10924556347792</v>
      </c>
      <c r="L161" s="349">
        <f>'NH4'!F12</f>
        <v>28.764621523434002</v>
      </c>
      <c r="M161" s="349">
        <f>Na!F12</f>
        <v>14.115836458065466</v>
      </c>
      <c r="N161" s="349">
        <f>K!F12</f>
        <v>0.97158359715884224</v>
      </c>
      <c r="O161" s="349">
        <f>Mg!F12</f>
        <v>1.4325089320830622</v>
      </c>
      <c r="P161" s="350">
        <f>Ca!F12</f>
        <v>2.0426072975264065</v>
      </c>
      <c r="Q161" s="351">
        <f t="shared" si="346"/>
        <v>0.32373587263809311</v>
      </c>
      <c r="R161" s="352">
        <f t="shared" si="347"/>
        <v>65.247263820555105</v>
      </c>
      <c r="S161" s="353">
        <f t="shared" si="348"/>
        <v>67.911519601355167</v>
      </c>
      <c r="T161" s="353">
        <f t="shared" si="349"/>
        <v>65.570999693193201</v>
      </c>
      <c r="U161" s="353">
        <f t="shared" si="350"/>
        <v>2.0008111461625737</v>
      </c>
      <c r="V161" s="353">
        <f t="shared" si="351"/>
        <v>1.7534280297761478</v>
      </c>
      <c r="W161" s="346">
        <f t="shared" si="352"/>
        <v>-3.2183092223764107</v>
      </c>
      <c r="X161" s="354">
        <f t="shared" si="353"/>
        <v>43.022611464968151</v>
      </c>
      <c r="Y161" s="355">
        <f t="shared" ref="Y161:AA161" si="357">H161*$E161/1000</f>
        <v>0.65921152630755031</v>
      </c>
      <c r="Z161" s="355">
        <f t="shared" si="357"/>
        <v>0.88390869056624843</v>
      </c>
      <c r="AA161" s="355">
        <f t="shared" si="357"/>
        <v>0.60477593732266666</v>
      </c>
      <c r="AB161" s="355">
        <f t="shared" ref="AB161:AF161" si="358">L161*$E161/1000</f>
        <v>1.2375291357395612</v>
      </c>
      <c r="AC161" s="355">
        <f t="shared" si="358"/>
        <v>0.60730014743838279</v>
      </c>
      <c r="AD161" s="355">
        <f t="shared" si="358"/>
        <v>4.1800063606301001E-2</v>
      </c>
      <c r="AE161" s="355">
        <f t="shared" si="358"/>
        <v>6.1630275205106028E-2</v>
      </c>
      <c r="AF161" s="355">
        <f t="shared" si="358"/>
        <v>8.7878300136987178E-2</v>
      </c>
      <c r="AG161" s="356">
        <f t="shared" si="356"/>
        <v>0.73608442433624066</v>
      </c>
      <c r="AH161" s="357"/>
      <c r="AI161" s="344">
        <v>133.15878342191027</v>
      </c>
      <c r="AJ161" s="193"/>
      <c r="AK161" s="193"/>
      <c r="AL161" s="193"/>
      <c r="AM161" s="193"/>
    </row>
    <row r="162" spans="1:39" ht="12.75" customHeight="1">
      <c r="A162" s="329">
        <v>159</v>
      </c>
      <c r="B162" s="345">
        <v>7</v>
      </c>
      <c r="C162" s="371">
        <v>9</v>
      </c>
      <c r="D162" s="358">
        <f>測定日数!F13</f>
        <v>28</v>
      </c>
      <c r="E162" s="359">
        <f>mm!F13</f>
        <v>32.766242038216554</v>
      </c>
      <c r="F162" s="360">
        <f>pH!F13</f>
        <v>4.67</v>
      </c>
      <c r="G162" s="360">
        <f>EC!F13</f>
        <v>1.9236072935093211</v>
      </c>
      <c r="H162" s="361">
        <f>'SO4'!F13</f>
        <v>17.720546307761627</v>
      </c>
      <c r="I162" s="361">
        <f>'NO3'!F13</f>
        <v>23.930206368068539</v>
      </c>
      <c r="J162" s="361">
        <f>Cl!F13</f>
        <v>17.330548412312897</v>
      </c>
      <c r="K162" s="361">
        <f>H!F13</f>
        <v>21.379620895022335</v>
      </c>
      <c r="L162" s="361">
        <f>'NH4'!F13</f>
        <v>35.958253668312111</v>
      </c>
      <c r="M162" s="361">
        <f>Na!F13</f>
        <v>15.073258910098996</v>
      </c>
      <c r="N162" s="361">
        <f>K!F13</f>
        <v>1.3393961772205554</v>
      </c>
      <c r="O162" s="361">
        <f>Mg!F13</f>
        <v>1.8189124370662673</v>
      </c>
      <c r="P162" s="362">
        <f>Ca!F13</f>
        <v>2.7177920658886339</v>
      </c>
      <c r="Q162" s="363">
        <f t="shared" si="346"/>
        <v>0.259072720225901</v>
      </c>
      <c r="R162" s="364">
        <f t="shared" si="347"/>
        <v>76.701847395904679</v>
      </c>
      <c r="S162" s="365">
        <f t="shared" si="348"/>
        <v>82.823938656563797</v>
      </c>
      <c r="T162" s="365">
        <f t="shared" si="349"/>
        <v>76.96092011613058</v>
      </c>
      <c r="U162" s="365">
        <f t="shared" si="350"/>
        <v>3.8376813004046544</v>
      </c>
      <c r="V162" s="365">
        <f t="shared" si="351"/>
        <v>3.669320475961861</v>
      </c>
      <c r="W162" s="358">
        <f t="shared" si="352"/>
        <v>-5.1248152228324253</v>
      </c>
      <c r="X162" s="366">
        <f t="shared" si="353"/>
        <v>32.766242038216554</v>
      </c>
      <c r="Y162" s="367">
        <f t="shared" ref="Y162:AA162" si="359">H162*$E162/1000</f>
        <v>0.58063570936954212</v>
      </c>
      <c r="Z162" s="367">
        <f t="shared" si="359"/>
        <v>0.78410293388060481</v>
      </c>
      <c r="AA162" s="367">
        <f t="shared" si="359"/>
        <v>0.56785694393287389</v>
      </c>
      <c r="AB162" s="367">
        <f t="shared" ref="AB162:AF162" si="360">L162*$E162/1000</f>
        <v>1.1782168429675028</v>
      </c>
      <c r="AC162" s="367">
        <f t="shared" si="360"/>
        <v>0.49389404975300794</v>
      </c>
      <c r="AD162" s="367">
        <f t="shared" si="360"/>
        <v>4.3886979327870709E-2</v>
      </c>
      <c r="AE162" s="367">
        <f t="shared" si="360"/>
        <v>5.9598925159235649E-2</v>
      </c>
      <c r="AF162" s="367">
        <f t="shared" si="360"/>
        <v>8.9051832640451564E-2</v>
      </c>
      <c r="AG162" s="368">
        <f t="shared" si="356"/>
        <v>0.70052983293161375</v>
      </c>
      <c r="AH162" s="369"/>
      <c r="AI162" s="344">
        <v>159.52578605246848</v>
      </c>
      <c r="AJ162" s="193"/>
      <c r="AK162" s="193"/>
      <c r="AL162" s="193"/>
      <c r="AM162" s="193"/>
    </row>
    <row r="163" spans="1:39" ht="12.75" customHeight="1">
      <c r="A163" s="329">
        <v>160</v>
      </c>
      <c r="B163" s="345">
        <v>7</v>
      </c>
      <c r="C163" s="371">
        <v>10</v>
      </c>
      <c r="D163" s="358">
        <f>測定日数!F14</f>
        <v>28</v>
      </c>
      <c r="E163" s="359">
        <f>mm!F14</f>
        <v>148.18789808917199</v>
      </c>
      <c r="F163" s="360">
        <f>pH!F14</f>
        <v>4.0991270847307479</v>
      </c>
      <c r="G163" s="360">
        <f>EC!F14</f>
        <v>3.0316090348369902</v>
      </c>
      <c r="H163" s="361">
        <f>'SO4'!F14</f>
        <v>24.841459892742492</v>
      </c>
      <c r="I163" s="361">
        <f>'NO3'!F14</f>
        <v>53.075875469836802</v>
      </c>
      <c r="J163" s="361">
        <f>Cl!F14</f>
        <v>10.42146932018367</v>
      </c>
      <c r="K163" s="361">
        <f>H!F14</f>
        <v>79.592640963965366</v>
      </c>
      <c r="L163" s="361">
        <f>'NH4'!F14</f>
        <v>43.459825627949968</v>
      </c>
      <c r="M163" s="361">
        <f>Na!F14</f>
        <v>25.236431879558438</v>
      </c>
      <c r="N163" s="361">
        <f>K!F14</f>
        <v>2.2582113034781126</v>
      </c>
      <c r="O163" s="361">
        <f>Mg!F14</f>
        <v>1.8399640441455702</v>
      </c>
      <c r="P163" s="362">
        <f>Ca!F14</f>
        <v>9.2843129696636026</v>
      </c>
      <c r="Q163" s="363">
        <f t="shared" si="346"/>
        <v>6.9590309802379957E-2</v>
      </c>
      <c r="R163" s="364">
        <f t="shared" si="347"/>
        <v>113.18026457550546</v>
      </c>
      <c r="S163" s="365">
        <f t="shared" si="348"/>
        <v>172.79566380257023</v>
      </c>
      <c r="T163" s="365">
        <f t="shared" si="349"/>
        <v>113.24985488530784</v>
      </c>
      <c r="U163" s="365">
        <f t="shared" si="350"/>
        <v>20.846299744588983</v>
      </c>
      <c r="V163" s="365">
        <f t="shared" si="351"/>
        <v>20.816899768402418</v>
      </c>
      <c r="W163" s="358">
        <f t="shared" si="352"/>
        <v>16.536929133432011</v>
      </c>
      <c r="X163" s="366">
        <f t="shared" si="353"/>
        <v>148.18789808917199</v>
      </c>
      <c r="Y163" s="367">
        <f t="shared" ref="Y163:AA163" si="361">H163*$E163/1000</f>
        <v>3.6812037269719782</v>
      </c>
      <c r="Z163" s="367">
        <f t="shared" si="361"/>
        <v>7.8652024251177597</v>
      </c>
      <c r="AA163" s="367">
        <f t="shared" si="361"/>
        <v>1.5443356335588103</v>
      </c>
      <c r="AB163" s="367">
        <f t="shared" ref="AB163:AF163" si="362">L163*$E163/1000</f>
        <v>6.4402202111278344</v>
      </c>
      <c r="AC163" s="367">
        <f t="shared" si="362"/>
        <v>3.7397337955023371</v>
      </c>
      <c r="AD163" s="367">
        <f t="shared" si="362"/>
        <v>0.33463958650363085</v>
      </c>
      <c r="AE163" s="367">
        <f t="shared" si="362"/>
        <v>0.2726604042615845</v>
      </c>
      <c r="AF163" s="367">
        <f t="shared" si="362"/>
        <v>1.3758228241764878</v>
      </c>
      <c r="AG163" s="368">
        <f t="shared" si="356"/>
        <v>11.794666167816157</v>
      </c>
      <c r="AH163" s="369"/>
      <c r="AI163" s="344">
        <v>285.97592837807571</v>
      </c>
      <c r="AJ163" s="193"/>
      <c r="AK163" s="193"/>
      <c r="AL163" s="193"/>
      <c r="AM163" s="193"/>
    </row>
    <row r="164" spans="1:39" ht="12.75" customHeight="1">
      <c r="A164" s="329">
        <v>161</v>
      </c>
      <c r="B164" s="345">
        <v>7</v>
      </c>
      <c r="C164" s="371">
        <v>11</v>
      </c>
      <c r="D164" s="358">
        <f>測定日数!F15</f>
        <v>28</v>
      </c>
      <c r="E164" s="359">
        <f>mm!F15</f>
        <v>45.222929936305732</v>
      </c>
      <c r="F164" s="360">
        <f>pH!F15</f>
        <v>4.45</v>
      </c>
      <c r="G164" s="360">
        <f>EC!F15</f>
        <v>2.62</v>
      </c>
      <c r="H164" s="361">
        <f>'SO4'!F15</f>
        <v>29.6</v>
      </c>
      <c r="I164" s="361">
        <f>'NO3'!F15</f>
        <v>39.993549427511695</v>
      </c>
      <c r="J164" s="361">
        <f>Cl!F15</f>
        <v>12.129760225669957</v>
      </c>
      <c r="K164" s="361">
        <f>H!F15</f>
        <v>35.481338923357541</v>
      </c>
      <c r="L164" s="361">
        <f>'NH4'!F15</f>
        <v>32.150776053215083</v>
      </c>
      <c r="M164" s="361">
        <f>Na!F15</f>
        <v>6.5245759025663332</v>
      </c>
      <c r="N164" s="361">
        <f>K!F15</f>
        <v>1.0230179028132993</v>
      </c>
      <c r="O164" s="361">
        <f>Mg!F15</f>
        <v>2.4671052631578947</v>
      </c>
      <c r="P164" s="362">
        <f>Ca!F15</f>
        <v>9.9800399201596814</v>
      </c>
      <c r="Q164" s="363">
        <f t="shared" si="346"/>
        <v>0.15610675106247687</v>
      </c>
      <c r="R164" s="364">
        <f t="shared" si="347"/>
        <v>111.32330965318167</v>
      </c>
      <c r="S164" s="365">
        <f t="shared" si="348"/>
        <v>100.07399914858739</v>
      </c>
      <c r="T164" s="365">
        <f t="shared" si="349"/>
        <v>111.47941640424415</v>
      </c>
      <c r="U164" s="365">
        <f t="shared" si="350"/>
        <v>-5.3214066765357702</v>
      </c>
      <c r="V164" s="365">
        <f t="shared" si="351"/>
        <v>-5.3912706754708317</v>
      </c>
      <c r="W164" s="358">
        <f t="shared" si="352"/>
        <v>-2.043548612940671</v>
      </c>
      <c r="X164" s="366">
        <f t="shared" si="353"/>
        <v>45.222929936305732</v>
      </c>
      <c r="Y164" s="367">
        <f t="shared" ref="Y164:AA164" si="363">H164*$E164/1000</f>
        <v>1.3385987261146497</v>
      </c>
      <c r="Z164" s="367">
        <f t="shared" si="363"/>
        <v>1.8086254836645417</v>
      </c>
      <c r="AA164" s="367">
        <f t="shared" si="363"/>
        <v>0.54854329682966041</v>
      </c>
      <c r="AB164" s="367">
        <f t="shared" ref="AB164:AF164" si="364">L164*$E164/1000</f>
        <v>1.4539522928524018</v>
      </c>
      <c r="AC164" s="367">
        <f t="shared" si="364"/>
        <v>0.29506043890586603</v>
      </c>
      <c r="AD164" s="367">
        <f t="shared" si="364"/>
        <v>4.6263866942512256E-2</v>
      </c>
      <c r="AE164" s="367">
        <f t="shared" si="364"/>
        <v>0.11156972846128059</v>
      </c>
      <c r="AF164" s="367">
        <f t="shared" si="364"/>
        <v>0.45132664607091549</v>
      </c>
      <c r="AG164" s="368">
        <f t="shared" si="356"/>
        <v>1.6045701041773155</v>
      </c>
      <c r="AH164" s="369"/>
      <c r="AI164" s="344">
        <v>211.39730880176904</v>
      </c>
      <c r="AJ164" s="193"/>
      <c r="AK164" s="193"/>
      <c r="AL164" s="193"/>
      <c r="AM164" s="193"/>
    </row>
    <row r="165" spans="1:39" ht="12.75" customHeight="1">
      <c r="A165" s="329">
        <v>162</v>
      </c>
      <c r="B165" s="345">
        <v>7</v>
      </c>
      <c r="C165" s="371">
        <v>12</v>
      </c>
      <c r="D165" s="358">
        <f>測定日数!F16</f>
        <v>28</v>
      </c>
      <c r="E165" s="359">
        <f>mm!F16</f>
        <v>112.26114649681529</v>
      </c>
      <c r="F165" s="360">
        <f>pH!F16</f>
        <v>4.4904286532647308</v>
      </c>
      <c r="G165" s="360">
        <f>EC!F16</f>
        <v>3.0266099290780142</v>
      </c>
      <c r="H165" s="361">
        <f>'SO4'!F16</f>
        <v>31.115609407147719</v>
      </c>
      <c r="I165" s="361">
        <f>'NO3'!F16</f>
        <v>49.12408316663636</v>
      </c>
      <c r="J165" s="361">
        <f>Cl!F16</f>
        <v>12.766357570846958</v>
      </c>
      <c r="K165" s="361">
        <f>H!F16</f>
        <v>32.327442412350564</v>
      </c>
      <c r="L165" s="361">
        <f>'NH4'!F16</f>
        <v>84.828041704014723</v>
      </c>
      <c r="M165" s="361">
        <f>Na!F16</f>
        <v>6.7935796939156408</v>
      </c>
      <c r="N165" s="361">
        <f>K!F16</f>
        <v>2.9899693457401457</v>
      </c>
      <c r="O165" s="361">
        <f>Mg!F16</f>
        <v>2.1203660753097542</v>
      </c>
      <c r="P165" s="362">
        <f>Ca!F16</f>
        <v>7.3537322518084407</v>
      </c>
      <c r="Q165" s="363">
        <f t="shared" si="346"/>
        <v>0.17133667649983478</v>
      </c>
      <c r="R165" s="364">
        <f t="shared" si="347"/>
        <v>124.12165955177876</v>
      </c>
      <c r="S165" s="365">
        <f t="shared" si="348"/>
        <v>145.88722981025751</v>
      </c>
      <c r="T165" s="365">
        <f t="shared" si="349"/>
        <v>124.2929962282786</v>
      </c>
      <c r="U165" s="365">
        <f t="shared" si="350"/>
        <v>8.0610569192389807</v>
      </c>
      <c r="V165" s="365">
        <f t="shared" si="351"/>
        <v>7.9925292456076731</v>
      </c>
      <c r="W165" s="358">
        <f t="shared" si="352"/>
        <v>-2.707543637341487</v>
      </c>
      <c r="X165" s="366">
        <f t="shared" si="353"/>
        <v>112.26114649681529</v>
      </c>
      <c r="Y165" s="367">
        <f t="shared" ref="Y165:AA165" si="365">H165*$E165/1000</f>
        <v>3.4930739859934938</v>
      </c>
      <c r="Z165" s="367">
        <f t="shared" si="365"/>
        <v>5.5147258968915018</v>
      </c>
      <c r="AA165" s="367">
        <f t="shared" si="365"/>
        <v>1.4331659374915773</v>
      </c>
      <c r="AB165" s="367">
        <f t="shared" ref="AB165:AF165" si="366">L165*$E165/1000</f>
        <v>9.5228932167723546</v>
      </c>
      <c r="AC165" s="367">
        <f t="shared" si="366"/>
        <v>0.76265504525645322</v>
      </c>
      <c r="AD165" s="367">
        <f t="shared" si="366"/>
        <v>0.33565738674312146</v>
      </c>
      <c r="AE165" s="367">
        <f t="shared" si="366"/>
        <v>0.23803472660722561</v>
      </c>
      <c r="AF165" s="367">
        <f t="shared" si="366"/>
        <v>0.82553841361862268</v>
      </c>
      <c r="AG165" s="368">
        <f t="shared" si="356"/>
        <v>3.6291157485202468</v>
      </c>
      <c r="AH165" s="369"/>
      <c r="AI165" s="344">
        <v>270.00888936203626</v>
      </c>
      <c r="AJ165" s="193"/>
      <c r="AK165" s="193"/>
      <c r="AL165" s="193"/>
      <c r="AM165" s="193"/>
    </row>
    <row r="166" spans="1:39" ht="12.75" customHeight="1">
      <c r="A166" s="329">
        <v>163</v>
      </c>
      <c r="B166" s="345">
        <v>7</v>
      </c>
      <c r="C166" s="371">
        <v>14</v>
      </c>
      <c r="D166" s="358">
        <f>測定日数!F18</f>
        <v>28</v>
      </c>
      <c r="E166" s="359">
        <f>mm!F18</f>
        <v>54.9</v>
      </c>
      <c r="F166" s="360">
        <f>pH!F18</f>
        <v>4.1881028861016842</v>
      </c>
      <c r="G166" s="360">
        <f>EC!F18</f>
        <v>4.2555664845173045</v>
      </c>
      <c r="H166" s="361">
        <f>'SO4'!F18</f>
        <v>30.877011232544017</v>
      </c>
      <c r="I166" s="361">
        <f>'NO3'!F18</f>
        <v>76.217874140666311</v>
      </c>
      <c r="J166" s="361">
        <f>Cl!F18</f>
        <v>13.607737499679313</v>
      </c>
      <c r="K166" s="361">
        <f>H!F18</f>
        <v>64.848078765417185</v>
      </c>
      <c r="L166" s="361">
        <f>'NH4'!F18</f>
        <v>53.043311070633479</v>
      </c>
      <c r="M166" s="361">
        <f>Na!F18</f>
        <v>7.3293735645838272</v>
      </c>
      <c r="N166" s="361">
        <f>K!F18</f>
        <v>0.9403751997353943</v>
      </c>
      <c r="O166" s="361">
        <f>Mg!F18</f>
        <v>2.0024485652005137</v>
      </c>
      <c r="P166" s="362">
        <f>Ca!F18</f>
        <v>20.303916211293263</v>
      </c>
      <c r="Q166" s="363">
        <f t="shared" si="346"/>
        <v>8.5413117059464416E-2</v>
      </c>
      <c r="R166" s="364">
        <f t="shared" si="347"/>
        <v>151.57963410543366</v>
      </c>
      <c r="S166" s="365">
        <f t="shared" si="348"/>
        <v>170.77386815335745</v>
      </c>
      <c r="T166" s="365">
        <f t="shared" si="349"/>
        <v>151.66504722249311</v>
      </c>
      <c r="U166" s="365">
        <f t="shared" si="350"/>
        <v>5.9544053076595178</v>
      </c>
      <c r="V166" s="365">
        <f t="shared" si="351"/>
        <v>5.9263382983999202</v>
      </c>
      <c r="W166" s="358">
        <f t="shared" si="352"/>
        <v>-1.7615309127080154</v>
      </c>
      <c r="X166" s="366">
        <f t="shared" si="353"/>
        <v>54.9</v>
      </c>
      <c r="Y166" s="367">
        <f t="shared" ref="Y166:AA166" si="367">H166*$E166/1000</f>
        <v>1.6951479166666665</v>
      </c>
      <c r="Z166" s="367">
        <f t="shared" si="367"/>
        <v>4.1843612903225802</v>
      </c>
      <c r="AA166" s="367">
        <f t="shared" si="367"/>
        <v>0.74706478873239424</v>
      </c>
      <c r="AB166" s="367">
        <f t="shared" ref="AB166:AF166" si="368">L166*$E166/1000</f>
        <v>2.9120777777777782</v>
      </c>
      <c r="AC166" s="367">
        <f t="shared" si="368"/>
        <v>0.40238260869565212</v>
      </c>
      <c r="AD166" s="367">
        <f t="shared" si="368"/>
        <v>5.1626598465473142E-2</v>
      </c>
      <c r="AE166" s="367">
        <f t="shared" si="368"/>
        <v>0.10993442622950821</v>
      </c>
      <c r="AF166" s="367">
        <f t="shared" si="368"/>
        <v>1.1146850000000001</v>
      </c>
      <c r="AG166" s="368">
        <f t="shared" si="356"/>
        <v>3.5601595242214032</v>
      </c>
      <c r="AH166" s="369"/>
      <c r="AI166" s="344">
        <v>322.35350225879108</v>
      </c>
      <c r="AJ166" s="193"/>
      <c r="AK166" s="193"/>
      <c r="AL166" s="193"/>
      <c r="AM166" s="193"/>
    </row>
    <row r="167" spans="1:39" ht="12.75" customHeight="1">
      <c r="A167" s="329">
        <v>164</v>
      </c>
      <c r="B167" s="345">
        <v>7</v>
      </c>
      <c r="C167" s="371">
        <v>15</v>
      </c>
      <c r="D167" s="358">
        <f>測定日数!F19</f>
        <v>30</v>
      </c>
      <c r="E167" s="359">
        <f>mm!F19</f>
        <v>0</v>
      </c>
      <c r="F167" s="360"/>
      <c r="G167" s="360"/>
      <c r="H167" s="361"/>
      <c r="I167" s="361"/>
      <c r="J167" s="361"/>
      <c r="K167" s="361"/>
      <c r="L167" s="361"/>
      <c r="M167" s="361"/>
      <c r="N167" s="361"/>
      <c r="O167" s="361"/>
      <c r="P167" s="362"/>
      <c r="Q167" s="363"/>
      <c r="R167" s="364"/>
      <c r="S167" s="365"/>
      <c r="T167" s="365"/>
      <c r="U167" s="365"/>
      <c r="V167" s="365"/>
      <c r="W167" s="358"/>
      <c r="X167" s="366"/>
      <c r="Y167" s="367"/>
      <c r="Z167" s="367"/>
      <c r="AA167" s="367"/>
      <c r="AB167" s="367"/>
      <c r="AC167" s="367"/>
      <c r="AD167" s="367"/>
      <c r="AE167" s="367"/>
      <c r="AF167" s="367"/>
      <c r="AG167" s="368"/>
      <c r="AH167" s="369"/>
      <c r="AI167" s="344"/>
      <c r="AJ167" s="193"/>
      <c r="AK167" s="193"/>
      <c r="AL167" s="193"/>
      <c r="AM167" s="193"/>
    </row>
    <row r="168" spans="1:39" ht="12.75" customHeight="1">
      <c r="A168" s="329">
        <v>165</v>
      </c>
      <c r="B168" s="345">
        <v>7</v>
      </c>
      <c r="C168" s="371">
        <v>16</v>
      </c>
      <c r="D168" s="358">
        <f>測定日数!F20</f>
        <v>30</v>
      </c>
      <c r="E168" s="359">
        <f>mm!F20</f>
        <v>4.2993630573248405</v>
      </c>
      <c r="F168" s="360">
        <f>pH!F20</f>
        <v>4.3899999999999997</v>
      </c>
      <c r="G168" s="360">
        <f>EC!F20</f>
        <v>5.43</v>
      </c>
      <c r="H168" s="361">
        <f>'SO4'!F20</f>
        <v>47.992038110467057</v>
      </c>
      <c r="I168" s="361">
        <f>'NO3'!F20</f>
        <v>42.254725029796035</v>
      </c>
      <c r="J168" s="361">
        <f>Cl!F20</f>
        <v>248.21594787465096</v>
      </c>
      <c r="K168" s="361">
        <f>H!F20</f>
        <v>40.738027780411315</v>
      </c>
      <c r="L168" s="361">
        <f>'NH4'!F20</f>
        <v>29.936036668318696</v>
      </c>
      <c r="M168" s="361">
        <f>Na!F20</f>
        <v>215.74813493131944</v>
      </c>
      <c r="N168" s="361">
        <f>K!F20</f>
        <v>10.486389433811699</v>
      </c>
      <c r="O168" s="361">
        <f>Mg!F20</f>
        <v>27.566344373585682</v>
      </c>
      <c r="P168" s="362">
        <f>Ca!F20</f>
        <v>17.714570858283434</v>
      </c>
      <c r="Q168" s="363">
        <f>1.24*10^(F168-5.35)</f>
        <v>0.13596329632175494</v>
      </c>
      <c r="R168" s="364">
        <f>SUM(H168:J168)+H168</f>
        <v>386.45474912538106</v>
      </c>
      <c r="S168" s="365">
        <f>SUM(K168:P168)+O168+P168</f>
        <v>387.47041927759943</v>
      </c>
      <c r="T168" s="365">
        <f>SUM(H168:J168,Q168)+H168</f>
        <v>386.59071242170279</v>
      </c>
      <c r="U168" s="365">
        <f>(S168-R168)/(R168+S168)*100</f>
        <v>0.13123622201281357</v>
      </c>
      <c r="V168" s="365">
        <f>(S168-T168)/(S168+T168)*100</f>
        <v>0.11364824041292655</v>
      </c>
      <c r="W168" s="358">
        <f>100*((349.7*10^(2-F168)+(80*2*H168+71.5*I168+76.3*J168+73.5*L168+50.1*M168+73.5*N168+59.8*2*P168+53.3*2*O168)/10000)-G168)/((349.7*10^(2-F168)+(80*2*H168+71.5*I168+76.3*J168+73.5*L168+50.1*M168+73.5*N168+59.8*2*P168+53.3*2*O168)/10000)+G168)</f>
        <v>7.1970713026396433</v>
      </c>
      <c r="X168" s="366">
        <f>E168</f>
        <v>4.2993630573248405</v>
      </c>
      <c r="Y168" s="367">
        <f t="shared" ref="Y168:AA168" si="369">H168*$E168/1000</f>
        <v>0.2063351956978679</v>
      </c>
      <c r="Z168" s="367">
        <f t="shared" si="369"/>
        <v>0.18166840379052435</v>
      </c>
      <c r="AA168" s="367">
        <f t="shared" si="369"/>
        <v>1.0671704765311427</v>
      </c>
      <c r="AB168" s="367">
        <f t="shared" ref="AB168:AF168" si="370">L168*$E168/1000</f>
        <v>0.12870589013449119</v>
      </c>
      <c r="AC168" s="367">
        <f t="shared" si="370"/>
        <v>0.9275795610104498</v>
      </c>
      <c r="AD168" s="367">
        <f t="shared" si="370"/>
        <v>4.5084795336451572E-2</v>
      </c>
      <c r="AE168" s="367">
        <f t="shared" si="370"/>
        <v>0.11851772262528876</v>
      </c>
      <c r="AF168" s="367">
        <f t="shared" si="370"/>
        <v>7.6161371524466989E-2</v>
      </c>
      <c r="AG168" s="368">
        <f>K168*$E168/1000</f>
        <v>0.17514757166737349</v>
      </c>
      <c r="AH168" s="369"/>
      <c r="AI168" s="344">
        <v>773.92516840298049</v>
      </c>
      <c r="AJ168" s="193"/>
      <c r="AK168" s="193"/>
      <c r="AL168" s="193"/>
      <c r="AM168" s="193"/>
    </row>
    <row r="169" spans="1:39" ht="12.75" customHeight="1">
      <c r="A169" s="329">
        <v>166</v>
      </c>
      <c r="B169" s="345">
        <v>7</v>
      </c>
      <c r="C169" s="371">
        <v>17</v>
      </c>
      <c r="D169" s="358">
        <f>測定日数!F21</f>
        <v>0</v>
      </c>
      <c r="E169" s="359"/>
      <c r="F169" s="360"/>
      <c r="G169" s="360"/>
      <c r="H169" s="361"/>
      <c r="I169" s="361"/>
      <c r="J169" s="361"/>
      <c r="K169" s="361"/>
      <c r="L169" s="361"/>
      <c r="M169" s="361"/>
      <c r="N169" s="361"/>
      <c r="O169" s="361"/>
      <c r="P169" s="362"/>
      <c r="Q169" s="363"/>
      <c r="R169" s="364"/>
      <c r="S169" s="365"/>
      <c r="T169" s="365"/>
      <c r="U169" s="365"/>
      <c r="V169" s="365"/>
      <c r="W169" s="358"/>
      <c r="X169" s="366"/>
      <c r="Y169" s="367"/>
      <c r="Z169" s="367"/>
      <c r="AA169" s="367"/>
      <c r="AB169" s="367"/>
      <c r="AC169" s="367"/>
      <c r="AD169" s="367"/>
      <c r="AE169" s="367"/>
      <c r="AF169" s="367"/>
      <c r="AG169" s="368"/>
      <c r="AH169" s="369"/>
      <c r="AI169" s="344"/>
      <c r="AJ169" s="193"/>
      <c r="AK169" s="193"/>
      <c r="AL169" s="193"/>
      <c r="AM169" s="193"/>
    </row>
    <row r="170" spans="1:39" ht="12.75" customHeight="1">
      <c r="A170" s="329">
        <v>167</v>
      </c>
      <c r="B170" s="345">
        <v>7</v>
      </c>
      <c r="C170" s="371">
        <v>18</v>
      </c>
      <c r="D170" s="358">
        <f>測定日数!F22</f>
        <v>29</v>
      </c>
      <c r="E170" s="359">
        <f>mm!F22</f>
        <v>8.9181528662420373</v>
      </c>
      <c r="F170" s="360">
        <f>pH!F22</f>
        <v>6.2791032141156542</v>
      </c>
      <c r="G170" s="360">
        <f>EC!F22</f>
        <v>6.9294229189729677</v>
      </c>
      <c r="H170" s="361">
        <f>'SO4'!F22</f>
        <v>118.7388341576498</v>
      </c>
      <c r="I170" s="361">
        <f>'NO3'!F22</f>
        <v>182.21174761478059</v>
      </c>
      <c r="J170" s="361">
        <f>Cl!F22</f>
        <v>93.647119311768279</v>
      </c>
      <c r="K170" s="361">
        <f>H!F22</f>
        <v>0.52589226835781555</v>
      </c>
      <c r="L170" s="361">
        <f>'NH4'!F22</f>
        <v>123.6040951583189</v>
      </c>
      <c r="M170" s="361">
        <f>Na!F22</f>
        <v>53.109739734801408</v>
      </c>
      <c r="N170" s="361">
        <f>K!F22</f>
        <v>9.206293479881996</v>
      </c>
      <c r="O170" s="361">
        <f>Mg!F22</f>
        <v>14.402395745664526</v>
      </c>
      <c r="P170" s="362">
        <f>Ca!F22</f>
        <v>109.99382024909849</v>
      </c>
      <c r="Q170" s="363">
        <f t="shared" ref="Q170:Q208" si="371">1.24*10^(F170-5.35)</f>
        <v>10.532340701581322</v>
      </c>
      <c r="R170" s="364">
        <f t="shared" ref="R170:R208" si="372">SUM(H170:J170)+H170</f>
        <v>513.33653524184842</v>
      </c>
      <c r="S170" s="365">
        <f t="shared" ref="S170:S208" si="373">SUM(K170:P170)+O170+P170</f>
        <v>435.23845263088617</v>
      </c>
      <c r="T170" s="365">
        <f t="shared" ref="T170:T208" si="374">SUM(H170:J170,Q170)+H170</f>
        <v>523.86887594342977</v>
      </c>
      <c r="U170" s="365">
        <f t="shared" ref="U170:U189" si="375">(S170-R170)/(R170+S170)*100</f>
        <v>-8.2332007073161702</v>
      </c>
      <c r="V170" s="365">
        <f t="shared" ref="V170:V208" si="376">(S170-T170)/(S170+T170)*100</f>
        <v>-9.2409285876576561</v>
      </c>
      <c r="W170" s="358">
        <f t="shared" ref="W170:W189" si="377">100*((349.7*10^(2-F170)+(80*2*H170+71.5*I170+76.3*J170+73.5*L170+50.1*M170+73.5*N170+59.8*2*P170+53.3*2*O170)/10000)-G170)/((349.7*10^(2-F170)+(80*2*H170+71.5*I170+76.3*J170+73.5*L170+50.1*M170+73.5*N170+59.8*2*P170+53.3*2*O170)/10000)+G170)</f>
        <v>-2.0814101660555342</v>
      </c>
      <c r="X170" s="366">
        <f t="shared" ref="X170:X208" si="378">E170</f>
        <v>8.9181528662420373</v>
      </c>
      <c r="Y170" s="367">
        <f t="shared" ref="Y170:AA170" si="379">H170*$E170/1000</f>
        <v>1.0589310741772824</v>
      </c>
      <c r="Z170" s="367">
        <f t="shared" si="379"/>
        <v>1.6249922192537263</v>
      </c>
      <c r="AA170" s="367">
        <f t="shared" si="379"/>
        <v>0.83515932550555638</v>
      </c>
      <c r="AB170" s="367">
        <f t="shared" ref="AB170:AF170" si="380">L170*$E170/1000</f>
        <v>1.1023202155154153</v>
      </c>
      <c r="AC170" s="367">
        <f t="shared" si="380"/>
        <v>0.47364077764128781</v>
      </c>
      <c r="AD170" s="367">
        <f t="shared" si="380"/>
        <v>8.2103132585074998E-2</v>
      </c>
      <c r="AE170" s="367">
        <f t="shared" si="380"/>
        <v>0.12844276689995021</v>
      </c>
      <c r="AF170" s="367">
        <f t="shared" si="380"/>
        <v>0.98094170332340913</v>
      </c>
      <c r="AG170" s="368">
        <f t="shared" ref="AG170:AG208" si="381">K170*$E170/1000</f>
        <v>4.6899876403897799E-3</v>
      </c>
      <c r="AH170" s="369"/>
      <c r="AI170" s="344">
        <v>948.5749878727346</v>
      </c>
      <c r="AJ170" s="193"/>
      <c r="AK170" s="193"/>
      <c r="AL170" s="193"/>
      <c r="AM170" s="193"/>
    </row>
    <row r="171" spans="1:39" ht="12.75" customHeight="1">
      <c r="A171" s="329">
        <v>168</v>
      </c>
      <c r="B171" s="345">
        <v>7</v>
      </c>
      <c r="C171" s="371">
        <v>19</v>
      </c>
      <c r="D171" s="358">
        <f>測定日数!F23</f>
        <v>28</v>
      </c>
      <c r="E171" s="359">
        <f>mm!F23</f>
        <v>36.417322834645667</v>
      </c>
      <c r="F171" s="360">
        <f>pH!F23</f>
        <v>4.2</v>
      </c>
      <c r="G171" s="360">
        <f>EC!F23</f>
        <v>4.95</v>
      </c>
      <c r="H171" s="361">
        <f>'SO4'!F23</f>
        <v>46.1</v>
      </c>
      <c r="I171" s="361">
        <f>'NO3'!F23</f>
        <v>81.400000000000006</v>
      </c>
      <c r="J171" s="361">
        <f>Cl!F23</f>
        <v>18.100000000000001</v>
      </c>
      <c r="K171" s="361">
        <f>H!F23</f>
        <v>63.095734448019307</v>
      </c>
      <c r="L171" s="361">
        <f>'NH4'!F23</f>
        <v>75.2</v>
      </c>
      <c r="M171" s="361">
        <f>Na!F23</f>
        <v>12</v>
      </c>
      <c r="N171" s="361">
        <f>K!F23</f>
        <v>1.9</v>
      </c>
      <c r="O171" s="361">
        <f>Mg!F23</f>
        <v>2.4</v>
      </c>
      <c r="P171" s="362">
        <f>Ca!F23</f>
        <v>8.1999999999999993</v>
      </c>
      <c r="Q171" s="363">
        <f t="shared" si="371"/>
        <v>8.7785277263633166E-2</v>
      </c>
      <c r="R171" s="364">
        <f t="shared" si="372"/>
        <v>191.7</v>
      </c>
      <c r="S171" s="365">
        <f t="shared" si="373"/>
        <v>173.39573444801931</v>
      </c>
      <c r="T171" s="365">
        <f t="shared" si="374"/>
        <v>191.78778527726362</v>
      </c>
      <c r="U171" s="365">
        <f t="shared" si="375"/>
        <v>-5.0135522891426048</v>
      </c>
      <c r="V171" s="365">
        <f t="shared" si="376"/>
        <v>-5.0363857720304903</v>
      </c>
      <c r="W171" s="358">
        <f t="shared" si="377"/>
        <v>-5.7169163279776036</v>
      </c>
      <c r="X171" s="366">
        <f t="shared" si="378"/>
        <v>36.417322834645667</v>
      </c>
      <c r="Y171" s="367">
        <f t="shared" ref="Y171:AA171" si="382">H171*$E171/1000</f>
        <v>1.6788385826771652</v>
      </c>
      <c r="Z171" s="367">
        <f t="shared" si="382"/>
        <v>2.9643700787401577</v>
      </c>
      <c r="AA171" s="367">
        <f t="shared" si="382"/>
        <v>0.65915354330708653</v>
      </c>
      <c r="AB171" s="367">
        <f t="shared" ref="AB171:AF171" si="383">L171*$E171/1000</f>
        <v>2.7385826771653541</v>
      </c>
      <c r="AC171" s="367">
        <f t="shared" si="383"/>
        <v>0.43700787401574803</v>
      </c>
      <c r="AD171" s="367">
        <f t="shared" si="383"/>
        <v>6.9192913385826768E-2</v>
      </c>
      <c r="AE171" s="367">
        <f t="shared" si="383"/>
        <v>8.7401574803149598E-2</v>
      </c>
      <c r="AF171" s="367">
        <f t="shared" si="383"/>
        <v>0.29862204724409447</v>
      </c>
      <c r="AG171" s="368">
        <f t="shared" si="381"/>
        <v>2.2977777308825926</v>
      </c>
      <c r="AH171" s="369"/>
      <c r="AI171" s="344">
        <v>365.0957344480193</v>
      </c>
      <c r="AJ171" s="193"/>
      <c r="AK171" s="193"/>
      <c r="AL171" s="193"/>
      <c r="AM171" s="193"/>
    </row>
    <row r="172" spans="1:39" ht="12.75" customHeight="1">
      <c r="A172" s="329">
        <v>169</v>
      </c>
      <c r="B172" s="345">
        <v>7</v>
      </c>
      <c r="C172" s="371">
        <v>20</v>
      </c>
      <c r="D172" s="358">
        <f>測定日数!F24</f>
        <v>28</v>
      </c>
      <c r="E172" s="359">
        <f>mm!F24</f>
        <v>52.547770700636946</v>
      </c>
      <c r="F172" s="360">
        <f>pH!F24</f>
        <v>4.16</v>
      </c>
      <c r="G172" s="360">
        <f>EC!F24</f>
        <v>4.51</v>
      </c>
      <c r="H172" s="361">
        <f>'SO4'!F24</f>
        <v>36.799999999999997</v>
      </c>
      <c r="I172" s="361">
        <f>'NO3'!F24</f>
        <v>60.6</v>
      </c>
      <c r="J172" s="361">
        <f>Cl!F24</f>
        <v>16</v>
      </c>
      <c r="K172" s="361">
        <f>H!F24</f>
        <v>69.183097091893657</v>
      </c>
      <c r="L172" s="361">
        <f>'NH4'!F24</f>
        <v>59.1</v>
      </c>
      <c r="M172" s="361">
        <f>Na!F24</f>
        <v>6.8</v>
      </c>
      <c r="N172" s="361">
        <f>K!F24</f>
        <v>1.6</v>
      </c>
      <c r="O172" s="361">
        <f>Mg!F24</f>
        <v>2.2999999999999998</v>
      </c>
      <c r="P172" s="362">
        <f>Ca!F24</f>
        <v>9.1</v>
      </c>
      <c r="Q172" s="363">
        <f t="shared" si="371"/>
        <v>8.0061124400297334E-2</v>
      </c>
      <c r="R172" s="364">
        <f t="shared" si="372"/>
        <v>150.19999999999999</v>
      </c>
      <c r="S172" s="365">
        <f t="shared" si="373"/>
        <v>159.48309709189368</v>
      </c>
      <c r="T172" s="365">
        <f t="shared" si="374"/>
        <v>150.28006112440031</v>
      </c>
      <c r="U172" s="365">
        <f t="shared" si="375"/>
        <v>2.9976118099655529</v>
      </c>
      <c r="V172" s="365">
        <f t="shared" si="376"/>
        <v>2.9709911341578277</v>
      </c>
      <c r="W172" s="358">
        <f t="shared" si="377"/>
        <v>-3.8324785954954024</v>
      </c>
      <c r="X172" s="366">
        <f t="shared" si="378"/>
        <v>52.547770700636946</v>
      </c>
      <c r="Y172" s="367">
        <f t="shared" ref="Y172:AA172" si="384">H172*$E172/1000</f>
        <v>1.9337579617834395</v>
      </c>
      <c r="Z172" s="367">
        <f t="shared" si="384"/>
        <v>3.1843949044585989</v>
      </c>
      <c r="AA172" s="367">
        <f t="shared" si="384"/>
        <v>0.84076433121019112</v>
      </c>
      <c r="AB172" s="367">
        <f t="shared" ref="AB172:AF172" si="385">L172*$E172/1000</f>
        <v>3.1055732484076435</v>
      </c>
      <c r="AC172" s="367">
        <f t="shared" si="385"/>
        <v>0.35732484076433119</v>
      </c>
      <c r="AD172" s="367">
        <f t="shared" si="385"/>
        <v>8.4076433121019117E-2</v>
      </c>
      <c r="AE172" s="367">
        <f t="shared" si="385"/>
        <v>0.12085987261146497</v>
      </c>
      <c r="AF172" s="367">
        <f t="shared" si="385"/>
        <v>0.47818471337579621</v>
      </c>
      <c r="AG172" s="368">
        <f t="shared" si="381"/>
        <v>3.6354175223447305</v>
      </c>
      <c r="AH172" s="369"/>
      <c r="AI172" s="344">
        <v>309.68309709189367</v>
      </c>
      <c r="AJ172" s="193"/>
      <c r="AK172" s="193"/>
      <c r="AL172" s="193"/>
      <c r="AM172" s="193"/>
    </row>
    <row r="173" spans="1:39" ht="12.75" customHeight="1">
      <c r="A173" s="329">
        <v>170</v>
      </c>
      <c r="B173" s="345">
        <v>7</v>
      </c>
      <c r="C173" s="371">
        <v>21</v>
      </c>
      <c r="D173" s="358">
        <f>測定日数!F25</f>
        <v>28</v>
      </c>
      <c r="E173" s="359">
        <f>mm!F25</f>
        <v>56.774519716885749</v>
      </c>
      <c r="F173" s="360">
        <f>pH!F25</f>
        <v>4.2973250626265207</v>
      </c>
      <c r="G173" s="360">
        <f>EC!F25</f>
        <v>3.4325921638468384</v>
      </c>
      <c r="H173" s="361">
        <f>'SO4'!F25</f>
        <v>27.342687676771511</v>
      </c>
      <c r="I173" s="361">
        <f>'NO3'!F25</f>
        <v>45.909706727049937</v>
      </c>
      <c r="J173" s="361">
        <f>Cl!F25</f>
        <v>34.733755969895704</v>
      </c>
      <c r="K173" s="361">
        <f>H!F25</f>
        <v>50.428370780379829</v>
      </c>
      <c r="L173" s="361">
        <f>'NH4'!F25</f>
        <v>29.87755710789493</v>
      </c>
      <c r="M173" s="361">
        <f>Na!F25</f>
        <v>31.48</v>
      </c>
      <c r="N173" s="361">
        <f>K!F25</f>
        <v>1.2216715792410031</v>
      </c>
      <c r="O173" s="361">
        <f>Mg!F25</f>
        <v>3.128467386212944</v>
      </c>
      <c r="P173" s="362">
        <f>Ca!F25</f>
        <v>6.1997554312568104</v>
      </c>
      <c r="Q173" s="363">
        <f t="shared" si="371"/>
        <v>0.10983651577391355</v>
      </c>
      <c r="R173" s="364">
        <f t="shared" si="372"/>
        <v>135.32883805048866</v>
      </c>
      <c r="S173" s="365">
        <f t="shared" si="373"/>
        <v>131.66404510245528</v>
      </c>
      <c r="T173" s="365">
        <f t="shared" si="374"/>
        <v>135.43867456626256</v>
      </c>
      <c r="U173" s="365">
        <f t="shared" si="375"/>
        <v>-1.3726182154203876</v>
      </c>
      <c r="V173" s="365">
        <f t="shared" si="376"/>
        <v>-1.4131752265528723</v>
      </c>
      <c r="W173" s="358">
        <f t="shared" si="377"/>
        <v>-2.1510423993405219</v>
      </c>
      <c r="X173" s="366">
        <f t="shared" si="378"/>
        <v>56.774519716885749</v>
      </c>
      <c r="Y173" s="367">
        <f t="shared" ref="Y173:AA173" si="386">H173*$E173/1000</f>
        <v>1.5523679606175131</v>
      </c>
      <c r="Z173" s="367">
        <f t="shared" si="386"/>
        <v>2.6065015497713389</v>
      </c>
      <c r="AA173" s="367">
        <f t="shared" si="386"/>
        <v>1.9719923131543418</v>
      </c>
      <c r="AB173" s="367">
        <f t="shared" ref="AB173:AF173" si="387">L173*$E173/1000</f>
        <v>1.6962839551145608</v>
      </c>
      <c r="AC173" s="367">
        <f t="shared" si="387"/>
        <v>1.7872618806875635</v>
      </c>
      <c r="AD173" s="367">
        <f t="shared" si="387"/>
        <v>6.9359817163177281E-2</v>
      </c>
      <c r="AE173" s="367">
        <f t="shared" si="387"/>
        <v>0.17761723330218079</v>
      </c>
      <c r="AF173" s="367">
        <f t="shared" si="387"/>
        <v>0.35198813697175929</v>
      </c>
      <c r="AG173" s="368">
        <f t="shared" si="381"/>
        <v>2.8630465311610998</v>
      </c>
      <c r="AH173" s="369"/>
      <c r="AI173" s="344">
        <v>266.99288315294393</v>
      </c>
      <c r="AJ173" s="193"/>
      <c r="AK173" s="193"/>
      <c r="AL173" s="193"/>
      <c r="AM173" s="193"/>
    </row>
    <row r="174" spans="1:39" ht="12.75" customHeight="1">
      <c r="A174" s="329">
        <v>171</v>
      </c>
      <c r="B174" s="345">
        <v>7</v>
      </c>
      <c r="C174" s="371">
        <v>22</v>
      </c>
      <c r="D174" s="358">
        <f>測定日数!F26</f>
        <v>28</v>
      </c>
      <c r="E174" s="359">
        <f>mm!F26</f>
        <v>85.546004457179237</v>
      </c>
      <c r="F174" s="360">
        <f>pH!F26</f>
        <v>4.617040802939985</v>
      </c>
      <c r="G174" s="360">
        <f>EC!F26</f>
        <v>1.5774685522887977</v>
      </c>
      <c r="H174" s="361">
        <f>'SO4'!F26</f>
        <v>13.244663193152213</v>
      </c>
      <c r="I174" s="361">
        <f>'NO3'!F26</f>
        <v>21.873870487532567</v>
      </c>
      <c r="J174" s="361">
        <f>Cl!F26</f>
        <v>13.157737253442502</v>
      </c>
      <c r="K174" s="361">
        <f>H!F26</f>
        <v>24.15233907145959</v>
      </c>
      <c r="L174" s="361">
        <f>'NH4'!F26</f>
        <v>17.027007815407515</v>
      </c>
      <c r="M174" s="361">
        <f>Na!F26</f>
        <v>10.771626349088203</v>
      </c>
      <c r="N174" s="361">
        <f>K!F26</f>
        <v>0.56621138816524008</v>
      </c>
      <c r="O174" s="361">
        <f>Mg!F26</f>
        <v>1.3788276888723485</v>
      </c>
      <c r="P174" s="362">
        <f>Ca!F26</f>
        <v>2.4221510978786749</v>
      </c>
      <c r="Q174" s="363">
        <f t="shared" si="371"/>
        <v>0.2293308538888949</v>
      </c>
      <c r="R174" s="364">
        <f t="shared" si="372"/>
        <v>61.520934127279496</v>
      </c>
      <c r="S174" s="365">
        <f t="shared" si="373"/>
        <v>60.119142197622601</v>
      </c>
      <c r="T174" s="365">
        <f t="shared" si="374"/>
        <v>61.750264981168392</v>
      </c>
      <c r="U174" s="365">
        <f t="shared" si="375"/>
        <v>-1.1524096103924597</v>
      </c>
      <c r="V174" s="365">
        <f t="shared" si="376"/>
        <v>-1.3384185755107674</v>
      </c>
      <c r="W174" s="358">
        <f t="shared" si="377"/>
        <v>-1.1935526803790562</v>
      </c>
      <c r="X174" s="366">
        <f t="shared" si="378"/>
        <v>85.546004457179237</v>
      </c>
      <c r="Y174" s="367">
        <f t="shared" ref="Y174:AA174" si="388">H174*$E174/1000</f>
        <v>1.1330280165552369</v>
      </c>
      <c r="Z174" s="367">
        <f t="shared" si="388"/>
        <v>1.8712222222222223</v>
      </c>
      <c r="AA174" s="367">
        <f t="shared" si="388"/>
        <v>1.1255918497293855</v>
      </c>
      <c r="AB174" s="367">
        <f t="shared" ref="AB174:AF174" si="389">L174*$E174/1000</f>
        <v>1.456592486469277</v>
      </c>
      <c r="AC174" s="367">
        <f t="shared" si="389"/>
        <v>0.92146959567016873</v>
      </c>
      <c r="AD174" s="367">
        <f t="shared" si="389"/>
        <v>4.8437121935689269E-2</v>
      </c>
      <c r="AE174" s="367">
        <f t="shared" si="389"/>
        <v>0.11795319961795607</v>
      </c>
      <c r="AF174" s="367">
        <f t="shared" si="389"/>
        <v>0.20720534861509071</v>
      </c>
      <c r="AG174" s="368">
        <f t="shared" si="381"/>
        <v>2.0661361058583863</v>
      </c>
      <c r="AH174" s="369"/>
      <c r="AI174" s="344">
        <v>121.6400763249021</v>
      </c>
      <c r="AJ174" s="193"/>
      <c r="AK174" s="193"/>
      <c r="AL174" s="193"/>
      <c r="AM174" s="193"/>
    </row>
    <row r="175" spans="1:39" ht="12.75" customHeight="1">
      <c r="A175" s="329">
        <v>172</v>
      </c>
      <c r="B175" s="345">
        <v>7</v>
      </c>
      <c r="C175" s="371">
        <v>23</v>
      </c>
      <c r="D175" s="358">
        <f>測定日数!F27</f>
        <v>28</v>
      </c>
      <c r="E175" s="359">
        <f>mm!F27</f>
        <v>86.643951019227814</v>
      </c>
      <c r="F175" s="360">
        <f>pH!F27</f>
        <v>4.5816968235882953</v>
      </c>
      <c r="G175" s="360">
        <f>EC!F27</f>
        <v>1.62</v>
      </c>
      <c r="H175" s="361">
        <f>'SO4'!F27</f>
        <v>12.175312270389419</v>
      </c>
      <c r="I175" s="361">
        <f>'NO3'!F27</f>
        <v>18.097722263041881</v>
      </c>
      <c r="J175" s="361">
        <f>Cl!F27</f>
        <v>7.673548861131521</v>
      </c>
      <c r="K175" s="361">
        <f>H!F27</f>
        <v>26.200113723564499</v>
      </c>
      <c r="L175" s="361">
        <f>'NH4'!F27</f>
        <v>15.160911094783248</v>
      </c>
      <c r="M175" s="361">
        <f>Na!F27</f>
        <v>7.5522409992652468</v>
      </c>
      <c r="N175" s="361">
        <f>K!F27</f>
        <v>0.56098457016899339</v>
      </c>
      <c r="O175" s="361">
        <f>Mg!F27</f>
        <v>2.7553269654665688E-2</v>
      </c>
      <c r="P175" s="362">
        <f>Ca!F27</f>
        <v>0.68457016899338741</v>
      </c>
      <c r="Q175" s="363">
        <f t="shared" si="371"/>
        <v>0.21140658399853651</v>
      </c>
      <c r="R175" s="364">
        <f t="shared" si="372"/>
        <v>50.121895664952241</v>
      </c>
      <c r="S175" s="365">
        <f t="shared" si="373"/>
        <v>50.898497265078092</v>
      </c>
      <c r="T175" s="365">
        <f t="shared" si="374"/>
        <v>50.33330224895078</v>
      </c>
      <c r="U175" s="365">
        <f t="shared" si="375"/>
        <v>0.76875725544222295</v>
      </c>
      <c r="V175" s="365">
        <f t="shared" si="376"/>
        <v>0.55831766188151821</v>
      </c>
      <c r="W175" s="358">
        <f t="shared" si="377"/>
        <v>-5.1659629906991595</v>
      </c>
      <c r="X175" s="366">
        <f t="shared" si="378"/>
        <v>86.643951019227814</v>
      </c>
      <c r="Y175" s="367">
        <f t="shared" ref="Y175:AA175" si="390">H175*$E175/1000</f>
        <v>1.0549171599994243</v>
      </c>
      <c r="Z175" s="367">
        <f t="shared" si="390"/>
        <v>1.5680581613185895</v>
      </c>
      <c r="AA175" s="367">
        <f t="shared" si="390"/>
        <v>0.66486659166753093</v>
      </c>
      <c r="AB175" s="367">
        <f t="shared" ref="AB175:AF175" si="391">L175*$E175/1000</f>
        <v>1.3136012383032674</v>
      </c>
      <c r="AC175" s="367">
        <f t="shared" si="391"/>
        <v>0.65435599922574217</v>
      </c>
      <c r="AD175" s="367">
        <f t="shared" si="391"/>
        <v>4.8605919620264837E-2</v>
      </c>
      <c r="AE175" s="367">
        <f t="shared" si="391"/>
        <v>2.3873241463784299E-3</v>
      </c>
      <c r="AF175" s="367">
        <f t="shared" si="391"/>
        <v>5.931386419148757E-2</v>
      </c>
      <c r="AG175" s="368">
        <f t="shared" si="381"/>
        <v>2.2700813701627207</v>
      </c>
      <c r="AH175" s="369"/>
      <c r="AI175" s="344">
        <v>101.02039293003034</v>
      </c>
      <c r="AJ175" s="193"/>
      <c r="AK175" s="193"/>
      <c r="AL175" s="193"/>
      <c r="AM175" s="193"/>
    </row>
    <row r="176" spans="1:39" ht="12.75" customHeight="1">
      <c r="A176" s="329">
        <v>173</v>
      </c>
      <c r="B176" s="345">
        <v>7</v>
      </c>
      <c r="C176" s="371">
        <v>24</v>
      </c>
      <c r="D176" s="358">
        <f>測定日数!F28</f>
        <v>28</v>
      </c>
      <c r="E176" s="359">
        <f>mm!F28</f>
        <v>153.99832293571794</v>
      </c>
      <c r="F176" s="360">
        <f>pH!F28</f>
        <v>4.7559361870875563</v>
      </c>
      <c r="G176" s="360">
        <f>EC!F28</f>
        <v>1.0426188507647787</v>
      </c>
      <c r="H176" s="361">
        <f>'SO4'!F28</f>
        <v>8.8148573790822642</v>
      </c>
      <c r="I176" s="361">
        <f>'NO3'!F28</f>
        <v>12.503059115336915</v>
      </c>
      <c r="J176" s="361">
        <f>Cl!F28</f>
        <v>3.7622984704423312</v>
      </c>
      <c r="K176" s="361">
        <f>H!F28</f>
        <v>17.541382266125048</v>
      </c>
      <c r="L176" s="361">
        <f>'NH4'!F28</f>
        <v>8.8284415047540303</v>
      </c>
      <c r="M176" s="361">
        <f>Na!F28</f>
        <v>4.7236047953699867</v>
      </c>
      <c r="N176" s="361">
        <f>K!F28</f>
        <v>0.53042579578338145</v>
      </c>
      <c r="O176" s="361">
        <f>Mg!F28</f>
        <v>0</v>
      </c>
      <c r="P176" s="362">
        <f>Ca!F28</f>
        <v>0.20372054568003306</v>
      </c>
      <c r="Q176" s="363">
        <f t="shared" si="371"/>
        <v>0.31576055174216922</v>
      </c>
      <c r="R176" s="364">
        <f t="shared" si="372"/>
        <v>33.895072343943774</v>
      </c>
      <c r="S176" s="365">
        <f t="shared" si="373"/>
        <v>32.031295453392509</v>
      </c>
      <c r="T176" s="365">
        <f t="shared" si="374"/>
        <v>34.210832895685947</v>
      </c>
      <c r="U176" s="365">
        <f t="shared" si="375"/>
        <v>-2.8270583574097179</v>
      </c>
      <c r="V176" s="365">
        <f t="shared" si="376"/>
        <v>-3.2902587773264962</v>
      </c>
      <c r="W176" s="358">
        <f t="shared" si="377"/>
        <v>-3.739486783533946</v>
      </c>
      <c r="X176" s="366">
        <f t="shared" si="378"/>
        <v>153.99832293571794</v>
      </c>
      <c r="Y176" s="367">
        <f t="shared" ref="Y176:AA176" si="392">H176*$E176/1000</f>
        <v>1.3574732532962068</v>
      </c>
      <c r="Z176" s="367">
        <f t="shared" si="392"/>
        <v>1.9254501353280262</v>
      </c>
      <c r="AA176" s="367">
        <f t="shared" si="392"/>
        <v>0.57938765483173571</v>
      </c>
      <c r="AB176" s="367">
        <f t="shared" ref="AB176:AF176" si="393">L176*$E176/1000</f>
        <v>1.3595651858682067</v>
      </c>
      <c r="AC176" s="367">
        <f t="shared" si="393"/>
        <v>0.72742721669809307</v>
      </c>
      <c r="AD176" s="367">
        <f t="shared" si="393"/>
        <v>8.1684682992484353E-2</v>
      </c>
      <c r="AE176" s="367">
        <f t="shared" si="393"/>
        <v>0</v>
      </c>
      <c r="AF176" s="367">
        <f t="shared" si="393"/>
        <v>3.1372622382274409E-2</v>
      </c>
      <c r="AG176" s="368">
        <f t="shared" si="381"/>
        <v>2.7013434509576011</v>
      </c>
      <c r="AH176" s="369"/>
      <c r="AI176" s="344">
        <v>65.926367797336283</v>
      </c>
      <c r="AJ176" s="193"/>
      <c r="AK176" s="193"/>
      <c r="AL176" s="193"/>
      <c r="AM176" s="193"/>
    </row>
    <row r="177" spans="1:39" ht="12.75" customHeight="1">
      <c r="A177" s="329">
        <v>174</v>
      </c>
      <c r="B177" s="345">
        <v>7</v>
      </c>
      <c r="C177" s="371">
        <v>25</v>
      </c>
      <c r="D177" s="358">
        <f>測定日数!F29</f>
        <v>28</v>
      </c>
      <c r="E177" s="359">
        <f>mm!F29</f>
        <v>70.859872611464965</v>
      </c>
      <c r="F177" s="360">
        <f>pH!F29</f>
        <v>4.8497619988452438</v>
      </c>
      <c r="G177" s="360">
        <f>EC!F29</f>
        <v>1.028134382022472</v>
      </c>
      <c r="H177" s="361">
        <f>'SO4'!F29</f>
        <v>8.2382157303370782</v>
      </c>
      <c r="I177" s="361">
        <f>'NO3'!F29</f>
        <v>14.892566292134831</v>
      </c>
      <c r="J177" s="361">
        <f>Cl!F29</f>
        <v>7.5318426966292122</v>
      </c>
      <c r="K177" s="361">
        <f>H!F29</f>
        <v>14.133118526452019</v>
      </c>
      <c r="L177" s="361">
        <f>'NH4'!F29</f>
        <v>10.629617977528088</v>
      </c>
      <c r="M177" s="361">
        <f>Na!F29</f>
        <v>5.2369258426966292</v>
      </c>
      <c r="N177" s="361">
        <f>K!F29</f>
        <v>1.1333033707865168</v>
      </c>
      <c r="O177" s="361">
        <f>Mg!F29</f>
        <v>1.3321438202247191</v>
      </c>
      <c r="P177" s="362">
        <f>Ca!F29</f>
        <v>1.8863011235955054</v>
      </c>
      <c r="Q177" s="363">
        <f t="shared" si="371"/>
        <v>0.39190759861704971</v>
      </c>
      <c r="R177" s="364">
        <f t="shared" si="372"/>
        <v>38.900840449438199</v>
      </c>
      <c r="S177" s="365">
        <f t="shared" si="373"/>
        <v>37.569855605103712</v>
      </c>
      <c r="T177" s="365">
        <f t="shared" si="374"/>
        <v>39.292748048055245</v>
      </c>
      <c r="U177" s="365">
        <f t="shared" si="375"/>
        <v>-1.7405161885608793</v>
      </c>
      <c r="V177" s="365">
        <f t="shared" si="376"/>
        <v>-2.241522354259625</v>
      </c>
      <c r="W177" s="358">
        <f t="shared" si="377"/>
        <v>-4.5071817979197935</v>
      </c>
      <c r="X177" s="366">
        <f t="shared" si="378"/>
        <v>70.859872611464965</v>
      </c>
      <c r="Y177" s="367">
        <f t="shared" ref="Y177:AA177" si="394">H177*$E177/1000</f>
        <v>0.58375891719745221</v>
      </c>
      <c r="Z177" s="367">
        <f t="shared" si="394"/>
        <v>1.0552853503184714</v>
      </c>
      <c r="AA177" s="367">
        <f t="shared" si="394"/>
        <v>0.53370541401273874</v>
      </c>
      <c r="AB177" s="367">
        <f t="shared" ref="AB177:AF177" si="395">L177*$E177/1000</f>
        <v>0.7532133757961782</v>
      </c>
      <c r="AC177" s="367">
        <f t="shared" si="395"/>
        <v>0.37108789808917197</v>
      </c>
      <c r="AD177" s="367">
        <f t="shared" si="395"/>
        <v>8.0305732484076436E-2</v>
      </c>
      <c r="AE177" s="367">
        <f t="shared" si="395"/>
        <v>9.4395541401273889E-2</v>
      </c>
      <c r="AF177" s="367">
        <f t="shared" si="395"/>
        <v>0.13366305732484074</v>
      </c>
      <c r="AG177" s="368">
        <f t="shared" si="381"/>
        <v>1.0014709783871256</v>
      </c>
      <c r="AH177" s="369"/>
      <c r="AI177" s="344">
        <v>92.8246828752157</v>
      </c>
      <c r="AJ177" s="193"/>
      <c r="AK177" s="193"/>
      <c r="AL177" s="193"/>
      <c r="AM177" s="193"/>
    </row>
    <row r="178" spans="1:39" ht="12.75" customHeight="1">
      <c r="A178" s="329">
        <v>175</v>
      </c>
      <c r="B178" s="345">
        <v>7</v>
      </c>
      <c r="C178" s="371">
        <v>26</v>
      </c>
      <c r="D178" s="358">
        <f>測定日数!F30</f>
        <v>28</v>
      </c>
      <c r="E178" s="359">
        <f>mm!F30</f>
        <v>173.29726288987905</v>
      </c>
      <c r="F178" s="360">
        <f>pH!F30</f>
        <v>4.56070963382634</v>
      </c>
      <c r="G178" s="360">
        <f>EC!F30</f>
        <v>1.9424003673094583</v>
      </c>
      <c r="H178" s="361">
        <f>'SO4'!F30</f>
        <v>16.533227338973749</v>
      </c>
      <c r="I178" s="361">
        <f>'NO3'!F30</f>
        <v>27.005745244738957</v>
      </c>
      <c r="J178" s="361">
        <f>Cl!F30</f>
        <v>17.949361547258711</v>
      </c>
      <c r="K178" s="361">
        <f>H!F30</f>
        <v>27.497319897251945</v>
      </c>
      <c r="L178" s="361">
        <f>'NH4'!F30</f>
        <v>25.546739314124924</v>
      </c>
      <c r="M178" s="361">
        <f>Na!F30</f>
        <v>16.741898002525158</v>
      </c>
      <c r="N178" s="361">
        <f>K!F30</f>
        <v>3.6141935514174532</v>
      </c>
      <c r="O178" s="361">
        <f>Mg!F30</f>
        <v>2.2533196800541297</v>
      </c>
      <c r="P178" s="362">
        <f>Ca!F30</f>
        <v>4.2409671016094537</v>
      </c>
      <c r="Q178" s="363">
        <f t="shared" si="371"/>
        <v>0.20143332380642295</v>
      </c>
      <c r="R178" s="364">
        <f t="shared" si="372"/>
        <v>78.021561469945169</v>
      </c>
      <c r="S178" s="365">
        <f t="shared" si="373"/>
        <v>86.38872432864666</v>
      </c>
      <c r="T178" s="365">
        <f t="shared" si="374"/>
        <v>78.222994793751582</v>
      </c>
      <c r="U178" s="365">
        <f t="shared" si="375"/>
        <v>5.0891967117869674</v>
      </c>
      <c r="V178" s="365">
        <f t="shared" si="376"/>
        <v>4.9606003621305907</v>
      </c>
      <c r="W178" s="358">
        <f t="shared" si="377"/>
        <v>-0.34329307484523003</v>
      </c>
      <c r="X178" s="366">
        <f t="shared" si="378"/>
        <v>173.29726288987905</v>
      </c>
      <c r="Y178" s="367">
        <f t="shared" ref="Y178:AA178" si="396">H178*$E178/1000</f>
        <v>2.8651630445802692</v>
      </c>
      <c r="Z178" s="367">
        <f t="shared" si="396"/>
        <v>4.6800217332146286</v>
      </c>
      <c r="AA178" s="367">
        <f t="shared" si="396"/>
        <v>3.1105752267607789</v>
      </c>
      <c r="AB178" s="367">
        <f t="shared" ref="AB178:AF178" si="397">L178*$E178/1000</f>
        <v>4.4271799988991152</v>
      </c>
      <c r="AC178" s="367">
        <f t="shared" si="397"/>
        <v>2.9013250994191431</v>
      </c>
      <c r="AD178" s="367">
        <f t="shared" si="397"/>
        <v>0.62632985001489605</v>
      </c>
      <c r="AE178" s="367">
        <f t="shared" si="397"/>
        <v>0.39049413296927865</v>
      </c>
      <c r="AF178" s="367">
        <f t="shared" si="397"/>
        <v>0.73494799071494188</v>
      </c>
      <c r="AG178" s="368">
        <f t="shared" si="381"/>
        <v>4.7652102750011727</v>
      </c>
      <c r="AH178" s="369"/>
      <c r="AI178" s="344">
        <v>164.41028579859181</v>
      </c>
      <c r="AJ178" s="193"/>
      <c r="AK178" s="193"/>
      <c r="AL178" s="193"/>
      <c r="AM178" s="193"/>
    </row>
    <row r="179" spans="1:39" ht="12.75" customHeight="1">
      <c r="A179" s="329">
        <v>176</v>
      </c>
      <c r="B179" s="345">
        <v>7</v>
      </c>
      <c r="C179" s="371">
        <v>27</v>
      </c>
      <c r="D179" s="358">
        <f>測定日数!F31</f>
        <v>28</v>
      </c>
      <c r="E179" s="359">
        <f>mm!F31</f>
        <v>55</v>
      </c>
      <c r="F179" s="360">
        <f>pH!F31</f>
        <v>4.7674715072955918</v>
      </c>
      <c r="G179" s="360">
        <f>EC!F31</f>
        <v>2.542188766647365</v>
      </c>
      <c r="H179" s="361">
        <f>'SO4'!F31</f>
        <v>25.219224088013892</v>
      </c>
      <c r="I179" s="361">
        <f>'NO3'!F31</f>
        <v>42.736132020845389</v>
      </c>
      <c r="J179" s="361">
        <f>Cl!F31</f>
        <v>42.747886508396064</v>
      </c>
      <c r="K179" s="361">
        <f>H!F31</f>
        <v>17.081597834114369</v>
      </c>
      <c r="L179" s="361">
        <f>'NH4'!F31</f>
        <v>29.566589461493919</v>
      </c>
      <c r="M179" s="361">
        <f>Na!F31</f>
        <v>32.024667052692529</v>
      </c>
      <c r="N179" s="361">
        <f>K!F31</f>
        <v>2.8817023740590613</v>
      </c>
      <c r="O179" s="361">
        <f>Mg!F31</f>
        <v>8.3610306890561663</v>
      </c>
      <c r="P179" s="362">
        <f>Ca!F31</f>
        <v>25.80972785176607</v>
      </c>
      <c r="Q179" s="363">
        <f t="shared" si="371"/>
        <v>0.32425986119460248</v>
      </c>
      <c r="R179" s="364">
        <f t="shared" si="372"/>
        <v>135.92246670526924</v>
      </c>
      <c r="S179" s="365">
        <f t="shared" si="373"/>
        <v>149.89607380400435</v>
      </c>
      <c r="T179" s="365">
        <f t="shared" si="374"/>
        <v>136.24672656646385</v>
      </c>
      <c r="U179" s="365">
        <f t="shared" si="375"/>
        <v>4.8889785364647178</v>
      </c>
      <c r="V179" s="365">
        <f t="shared" si="376"/>
        <v>4.7701173050199861</v>
      </c>
      <c r="W179" s="358">
        <f t="shared" si="377"/>
        <v>-2.2700603632053311</v>
      </c>
      <c r="X179" s="366">
        <f t="shared" si="378"/>
        <v>55</v>
      </c>
      <c r="Y179" s="367">
        <f t="shared" ref="Y179:AA179" si="398">H179*$E179/1000</f>
        <v>1.387057324840764</v>
      </c>
      <c r="Z179" s="367">
        <f t="shared" si="398"/>
        <v>2.3504872611464962</v>
      </c>
      <c r="AA179" s="367">
        <f t="shared" si="398"/>
        <v>2.3511337579617835</v>
      </c>
      <c r="AB179" s="367">
        <f t="shared" ref="AB179:AF179" si="399">L179*$E179/1000</f>
        <v>1.6261624203821654</v>
      </c>
      <c r="AC179" s="367">
        <f t="shared" si="399"/>
        <v>1.7613566878980891</v>
      </c>
      <c r="AD179" s="367">
        <f t="shared" si="399"/>
        <v>0.15849363057324836</v>
      </c>
      <c r="AE179" s="367">
        <f t="shared" si="399"/>
        <v>0.45985668789808914</v>
      </c>
      <c r="AF179" s="367">
        <f t="shared" si="399"/>
        <v>1.4195350318471338</v>
      </c>
      <c r="AG179" s="368">
        <f t="shared" si="381"/>
        <v>0.93948788087629032</v>
      </c>
      <c r="AH179" s="369"/>
      <c r="AI179" s="344">
        <v>285.81854050927359</v>
      </c>
      <c r="AJ179" s="193"/>
      <c r="AK179" s="193"/>
      <c r="AL179" s="193"/>
      <c r="AM179" s="193"/>
    </row>
    <row r="180" spans="1:39" ht="12.75" customHeight="1">
      <c r="A180" s="329">
        <v>177</v>
      </c>
      <c r="B180" s="345">
        <v>7</v>
      </c>
      <c r="C180" s="371">
        <v>28</v>
      </c>
      <c r="D180" s="358">
        <f>測定日数!F32</f>
        <v>28</v>
      </c>
      <c r="E180" s="359">
        <f>mm!F32</f>
        <v>21.019108280254777</v>
      </c>
      <c r="F180" s="360">
        <f>pH!F32</f>
        <v>4.2802256633951403</v>
      </c>
      <c r="G180" s="360">
        <f>EC!F32</f>
        <v>4.83</v>
      </c>
      <c r="H180" s="361">
        <f>'SO4'!F32</f>
        <v>57.889063636363637</v>
      </c>
      <c r="I180" s="361">
        <f>'NO3'!F32</f>
        <v>53.967069696969702</v>
      </c>
      <c r="J180" s="361">
        <f>Cl!F32</f>
        <v>47.414171212121218</v>
      </c>
      <c r="K180" s="361">
        <f>H!F32</f>
        <v>52.453483631618994</v>
      </c>
      <c r="L180" s="361">
        <f>'NH4'!F32</f>
        <v>69.195116666666664</v>
      </c>
      <c r="M180" s="361">
        <f>Na!F32</f>
        <v>60.197348484848483</v>
      </c>
      <c r="N180" s="361">
        <f>K!F32</f>
        <v>5.1431303030303033</v>
      </c>
      <c r="O180" s="361">
        <f>Mg!F32</f>
        <v>7.681333333333332</v>
      </c>
      <c r="P180" s="362">
        <f>Ca!F32</f>
        <v>13.775424242424243</v>
      </c>
      <c r="Q180" s="363">
        <f t="shared" si="371"/>
        <v>0.10559597111931587</v>
      </c>
      <c r="R180" s="364">
        <f t="shared" si="372"/>
        <v>217.15936818181819</v>
      </c>
      <c r="S180" s="365">
        <f t="shared" si="373"/>
        <v>229.90259423767955</v>
      </c>
      <c r="T180" s="365">
        <f t="shared" si="374"/>
        <v>217.26496415293752</v>
      </c>
      <c r="U180" s="365">
        <f t="shared" si="375"/>
        <v>2.8504384463610064</v>
      </c>
      <c r="V180" s="365">
        <f t="shared" si="376"/>
        <v>2.8261509243259106</v>
      </c>
      <c r="W180" s="358">
        <f t="shared" si="377"/>
        <v>-2.4089431600959301</v>
      </c>
      <c r="X180" s="366">
        <f t="shared" si="378"/>
        <v>21.019108280254777</v>
      </c>
      <c r="Y180" s="367">
        <f t="shared" ref="Y180:AA180" si="400">H180*$E180/1000</f>
        <v>1.2167764968152868</v>
      </c>
      <c r="Z180" s="367">
        <f t="shared" si="400"/>
        <v>1.1343396815286626</v>
      </c>
      <c r="AA180" s="367">
        <f t="shared" si="400"/>
        <v>0.99660359872611481</v>
      </c>
      <c r="AB180" s="367">
        <f t="shared" ref="AB180:AF180" si="401">L180*$E180/1000</f>
        <v>1.4544196496815287</v>
      </c>
      <c r="AC180" s="367">
        <f t="shared" si="401"/>
        <v>1.2652945859872611</v>
      </c>
      <c r="AD180" s="367">
        <f t="shared" si="401"/>
        <v>0.10810401273885352</v>
      </c>
      <c r="AE180" s="367">
        <f t="shared" si="401"/>
        <v>0.16145477707006367</v>
      </c>
      <c r="AF180" s="367">
        <f t="shared" si="401"/>
        <v>0.28954713375796176</v>
      </c>
      <c r="AG180" s="368">
        <f t="shared" si="381"/>
        <v>1.1025254521295713</v>
      </c>
      <c r="AH180" s="369"/>
      <c r="AI180" s="344">
        <v>605.75360484374016</v>
      </c>
      <c r="AJ180" s="193"/>
      <c r="AK180" s="193"/>
      <c r="AL180" s="193"/>
      <c r="AM180" s="193"/>
    </row>
    <row r="181" spans="1:39" ht="12.75" customHeight="1">
      <c r="A181" s="329">
        <v>178</v>
      </c>
      <c r="B181" s="345">
        <v>7</v>
      </c>
      <c r="C181" s="371">
        <v>29</v>
      </c>
      <c r="D181" s="358">
        <f>測定日数!F33</f>
        <v>28</v>
      </c>
      <c r="E181" s="359">
        <f>mm!F33</f>
        <v>22.600668470475892</v>
      </c>
      <c r="F181" s="360">
        <f>pH!F33</f>
        <v>4.6012854897043676</v>
      </c>
      <c r="G181" s="360">
        <f>EC!F33</f>
        <v>2.5104563380281695</v>
      </c>
      <c r="H181" s="361">
        <f>'SO4'!F33</f>
        <v>28.68746939266245</v>
      </c>
      <c r="I181" s="361">
        <f>'NO3'!F33</f>
        <v>30.437980243986093</v>
      </c>
      <c r="J181" s="361">
        <f>Cl!F33</f>
        <v>27.65132402312322</v>
      </c>
      <c r="K181" s="361">
        <f>H!F33</f>
        <v>25.044623675445411</v>
      </c>
      <c r="L181" s="361">
        <f>'NH4'!F33</f>
        <v>35.779020018113123</v>
      </c>
      <c r="M181" s="361">
        <f>Na!F33</f>
        <v>26.105176991421761</v>
      </c>
      <c r="N181" s="361">
        <f>K!F33</f>
        <v>3.6064911206368646</v>
      </c>
      <c r="O181" s="361">
        <f>Mg!F33</f>
        <v>3.8143859039007708</v>
      </c>
      <c r="P181" s="362">
        <f>Ca!F33</f>
        <v>6.088369036574738</v>
      </c>
      <c r="Q181" s="363">
        <f t="shared" si="371"/>
        <v>0.22116030228485511</v>
      </c>
      <c r="R181" s="364">
        <f t="shared" si="372"/>
        <v>115.46424305243421</v>
      </c>
      <c r="S181" s="365">
        <f t="shared" si="373"/>
        <v>110.34082168656816</v>
      </c>
      <c r="T181" s="365">
        <f t="shared" si="374"/>
        <v>115.68540335471907</v>
      </c>
      <c r="U181" s="365">
        <f t="shared" si="375"/>
        <v>-2.268957683384107</v>
      </c>
      <c r="V181" s="365">
        <f t="shared" si="376"/>
        <v>-2.3645847587706412</v>
      </c>
      <c r="W181" s="358">
        <f t="shared" si="377"/>
        <v>-4.4364199154076323</v>
      </c>
      <c r="X181" s="366">
        <f t="shared" si="378"/>
        <v>22.600668470475892</v>
      </c>
      <c r="Y181" s="367">
        <f t="shared" ref="Y181:AA181" si="402">H181*$E181/1000</f>
        <v>0.64835598500048841</v>
      </c>
      <c r="Z181" s="367">
        <f t="shared" si="402"/>
        <v>0.68791870040522463</v>
      </c>
      <c r="AA181" s="367">
        <f t="shared" si="402"/>
        <v>0.62493840701631354</v>
      </c>
      <c r="AB181" s="367">
        <f t="shared" ref="AB181:AF181" si="403">L181*$E181/1000</f>
        <v>0.80862976962789501</v>
      </c>
      <c r="AC181" s="367">
        <f t="shared" si="403"/>
        <v>0.58999445054621846</v>
      </c>
      <c r="AD181" s="367">
        <f t="shared" si="403"/>
        <v>8.1509110159228848E-2</v>
      </c>
      <c r="AE181" s="367">
        <f t="shared" si="403"/>
        <v>8.6207671232517838E-2</v>
      </c>
      <c r="AF181" s="367">
        <f t="shared" si="403"/>
        <v>0.13760121012153637</v>
      </c>
      <c r="AG181" s="368">
        <f t="shared" si="381"/>
        <v>0.56602523665657312</v>
      </c>
      <c r="AH181" s="369"/>
      <c r="AI181" s="344">
        <v>225.80506473900238</v>
      </c>
      <c r="AJ181" s="193"/>
      <c r="AK181" s="193"/>
      <c r="AL181" s="193"/>
      <c r="AM181" s="193"/>
    </row>
    <row r="182" spans="1:39" ht="12.75" customHeight="1">
      <c r="A182" s="329">
        <v>179</v>
      </c>
      <c r="B182" s="345">
        <v>7</v>
      </c>
      <c r="C182" s="371">
        <v>30</v>
      </c>
      <c r="D182" s="358">
        <f>測定日数!F34</f>
        <v>28</v>
      </c>
      <c r="E182" s="359">
        <f>mm!F34</f>
        <v>76.751592356687894</v>
      </c>
      <c r="F182" s="360">
        <f>pH!F34</f>
        <v>4.6568870033400547</v>
      </c>
      <c r="G182" s="360">
        <f>EC!F34</f>
        <v>1.4201244813278009</v>
      </c>
      <c r="H182" s="361">
        <f>'SO4'!F34</f>
        <v>14.510165240777074</v>
      </c>
      <c r="I182" s="361">
        <f>'NO3'!F34</f>
        <v>17.842946575608075</v>
      </c>
      <c r="J182" s="361">
        <f>Cl!F34</f>
        <v>7.2574896558181994</v>
      </c>
      <c r="K182" s="361">
        <f>H!F34</f>
        <v>22.034997047790601</v>
      </c>
      <c r="L182" s="361">
        <f>'NH4'!F34</f>
        <v>20.925835625764783</v>
      </c>
      <c r="M182" s="361">
        <f>Na!F34</f>
        <v>3.7997758361474152</v>
      </c>
      <c r="N182" s="361">
        <f>K!F34</f>
        <v>0.34447262578132459</v>
      </c>
      <c r="O182" s="361">
        <f>Mg!F34</f>
        <v>0.70037808473465823</v>
      </c>
      <c r="P182" s="362">
        <f>Ca!F34</f>
        <v>3.2620443759783342</v>
      </c>
      <c r="Q182" s="363">
        <f t="shared" si="371"/>
        <v>0.25136724686910361</v>
      </c>
      <c r="R182" s="364">
        <f t="shared" si="372"/>
        <v>54.120766712980426</v>
      </c>
      <c r="S182" s="365">
        <f t="shared" si="373"/>
        <v>55.029926056910114</v>
      </c>
      <c r="T182" s="365">
        <f t="shared" si="374"/>
        <v>54.372133959849521</v>
      </c>
      <c r="U182" s="365">
        <f t="shared" si="375"/>
        <v>0.83293960016026647</v>
      </c>
      <c r="V182" s="365">
        <f t="shared" si="376"/>
        <v>0.60126116177320965</v>
      </c>
      <c r="W182" s="358">
        <f t="shared" si="377"/>
        <v>-0.44533532692781885</v>
      </c>
      <c r="X182" s="366">
        <f t="shared" si="378"/>
        <v>76.751592356687894</v>
      </c>
      <c r="Y182" s="367">
        <f t="shared" ref="Y182:AA182" si="404">H182*$E182/1000</f>
        <v>1.113678287588304</v>
      </c>
      <c r="Z182" s="367">
        <f t="shared" si="404"/>
        <v>1.3694745620132311</v>
      </c>
      <c r="AA182" s="367">
        <f t="shared" si="404"/>
        <v>0.55702388759623767</v>
      </c>
      <c r="AB182" s="367">
        <f t="shared" ref="AB182:AF182" si="405">L182*$E182/1000</f>
        <v>1.6060912056717556</v>
      </c>
      <c r="AC182" s="367">
        <f t="shared" si="405"/>
        <v>0.29163884602277934</v>
      </c>
      <c r="AD182" s="367">
        <f t="shared" si="405"/>
        <v>2.6438822552006122E-2</v>
      </c>
      <c r="AE182" s="367">
        <f t="shared" si="405"/>
        <v>5.3755133255112296E-2</v>
      </c>
      <c r="AF182" s="367">
        <f t="shared" si="405"/>
        <v>0.25036710019451547</v>
      </c>
      <c r="AG182" s="368">
        <f t="shared" si="381"/>
        <v>1.6912211109928452</v>
      </c>
      <c r="AH182" s="369"/>
      <c r="AI182" s="344">
        <v>109.15069276989054</v>
      </c>
      <c r="AJ182" s="193"/>
      <c r="AK182" s="193"/>
      <c r="AL182" s="193"/>
      <c r="AM182" s="193"/>
    </row>
    <row r="183" spans="1:39" ht="12.75" customHeight="1">
      <c r="A183" s="329">
        <v>180</v>
      </c>
      <c r="B183" s="345">
        <v>7</v>
      </c>
      <c r="C183" s="371">
        <v>31</v>
      </c>
      <c r="D183" s="358">
        <f>測定日数!F35</f>
        <v>28</v>
      </c>
      <c r="E183" s="359">
        <f>mm!F35</f>
        <v>124</v>
      </c>
      <c r="F183" s="360">
        <f>pH!F35</f>
        <v>4.8982496545153786</v>
      </c>
      <c r="G183" s="360">
        <f>EC!F35</f>
        <v>1.0535618604468973</v>
      </c>
      <c r="H183" s="361">
        <f>'SO4'!F35</f>
        <v>9.728842204114093</v>
      </c>
      <c r="I183" s="361">
        <f>'NO3'!F35</f>
        <v>9.9035407132517914</v>
      </c>
      <c r="J183" s="361">
        <f>Cl!F35</f>
        <v>4.508164558703843</v>
      </c>
      <c r="K183" s="361">
        <f>H!F35</f>
        <v>12.640095217418189</v>
      </c>
      <c r="L183" s="361">
        <f>'NH4'!F35</f>
        <v>6.8612705281187099</v>
      </c>
      <c r="M183" s="361">
        <f>Na!F35</f>
        <v>3.7773931520288642</v>
      </c>
      <c r="N183" s="361">
        <f>K!F35</f>
        <v>1.1473356829805232</v>
      </c>
      <c r="O183" s="361">
        <f>Mg!F35</f>
        <v>0.45192112172296728</v>
      </c>
      <c r="P183" s="362">
        <f>Ca!F35</f>
        <v>1.2451900399956497</v>
      </c>
      <c r="Q183" s="363">
        <f t="shared" si="371"/>
        <v>0.43819895715969887</v>
      </c>
      <c r="R183" s="364">
        <f t="shared" si="372"/>
        <v>33.869389680183822</v>
      </c>
      <c r="S183" s="365">
        <f t="shared" si="373"/>
        <v>27.820316903983517</v>
      </c>
      <c r="T183" s="365">
        <f t="shared" si="374"/>
        <v>34.307588637343521</v>
      </c>
      <c r="U183" s="365">
        <f t="shared" si="375"/>
        <v>-9.8056436172980579</v>
      </c>
      <c r="V183" s="365">
        <f t="shared" si="376"/>
        <v>-10.441800148959981</v>
      </c>
      <c r="W183" s="358">
        <f t="shared" si="377"/>
        <v>-13.655723366056742</v>
      </c>
      <c r="X183" s="366">
        <f t="shared" si="378"/>
        <v>124</v>
      </c>
      <c r="Y183" s="367">
        <f t="shared" ref="Y183:AA183" si="406">H183*$E183/1000</f>
        <v>1.2063764333101477</v>
      </c>
      <c r="Z183" s="367">
        <f t="shared" si="406"/>
        <v>1.2280390484432222</v>
      </c>
      <c r="AA183" s="367">
        <f t="shared" si="406"/>
        <v>0.55901240527927654</v>
      </c>
      <c r="AB183" s="367">
        <f t="shared" ref="AB183:AF183" si="407">L183*$E183/1000</f>
        <v>0.85079754548671993</v>
      </c>
      <c r="AC183" s="367">
        <f t="shared" si="407"/>
        <v>0.46839675085157917</v>
      </c>
      <c r="AD183" s="367">
        <f t="shared" si="407"/>
        <v>0.14226962468958487</v>
      </c>
      <c r="AE183" s="367">
        <f t="shared" si="407"/>
        <v>5.6038219093647937E-2</v>
      </c>
      <c r="AF183" s="367">
        <f t="shared" si="407"/>
        <v>0.15440356495946056</v>
      </c>
      <c r="AG183" s="368">
        <f t="shared" si="381"/>
        <v>1.5673718069598555</v>
      </c>
      <c r="AH183" s="369"/>
      <c r="AI183" s="344">
        <v>61.68970658416734</v>
      </c>
      <c r="AJ183" s="193"/>
      <c r="AK183" s="193"/>
      <c r="AL183" s="193"/>
      <c r="AM183" s="193"/>
    </row>
    <row r="184" spans="1:39" ht="12.75" customHeight="1">
      <c r="A184" s="329">
        <v>181</v>
      </c>
      <c r="B184" s="345">
        <v>7</v>
      </c>
      <c r="C184" s="371">
        <v>32</v>
      </c>
      <c r="D184" s="358">
        <f>測定日数!F36</f>
        <v>28</v>
      </c>
      <c r="E184" s="359">
        <f>mm!F36</f>
        <v>62.07006369426751</v>
      </c>
      <c r="F184" s="360">
        <f>pH!F36</f>
        <v>4.5070362563310979</v>
      </c>
      <c r="G184" s="360">
        <f>EC!F36</f>
        <v>1.8936121087737301</v>
      </c>
      <c r="H184" s="361">
        <f>'SO4'!F36</f>
        <v>18.329199589533093</v>
      </c>
      <c r="I184" s="361">
        <f>'NO3'!F36</f>
        <v>14.32345818368394</v>
      </c>
      <c r="J184" s="361">
        <f>Cl!F36</f>
        <v>15.384053360697793</v>
      </c>
      <c r="K184" s="361">
        <f>H!F36</f>
        <v>31.114565716395784</v>
      </c>
      <c r="L184" s="361">
        <f>'NH4'!F36</f>
        <v>17.139738327347356</v>
      </c>
      <c r="M184" s="361">
        <f>Na!F36</f>
        <v>12.038994356080041</v>
      </c>
      <c r="N184" s="361">
        <f>K!F36</f>
        <v>0.2138686505900462</v>
      </c>
      <c r="O184" s="361">
        <f>Mg!F36</f>
        <v>1.7518368394048229</v>
      </c>
      <c r="P184" s="362">
        <f>Ca!F36</f>
        <v>7.2980451513596716</v>
      </c>
      <c r="Q184" s="363">
        <f t="shared" si="371"/>
        <v>0.17801555043891365</v>
      </c>
      <c r="R184" s="364">
        <f t="shared" si="372"/>
        <v>66.365910723447911</v>
      </c>
      <c r="S184" s="365">
        <f t="shared" si="373"/>
        <v>78.60693103194221</v>
      </c>
      <c r="T184" s="365">
        <f t="shared" si="374"/>
        <v>66.543926273886825</v>
      </c>
      <c r="U184" s="365">
        <f t="shared" si="375"/>
        <v>8.4436644548558544</v>
      </c>
      <c r="V184" s="365">
        <f t="shared" si="376"/>
        <v>8.3106672478268244</v>
      </c>
      <c r="W184" s="358">
        <f t="shared" si="377"/>
        <v>3.5582656018421616E-2</v>
      </c>
      <c r="X184" s="366">
        <f t="shared" si="378"/>
        <v>62.07006369426751</v>
      </c>
      <c r="Y184" s="367">
        <f t="shared" ref="Y184:AA184" si="408">H184*$E184/1000</f>
        <v>1.1376945859872609</v>
      </c>
      <c r="Z184" s="367">
        <f t="shared" si="408"/>
        <v>0.88905796178343943</v>
      </c>
      <c r="AA184" s="367">
        <f t="shared" si="408"/>
        <v>0.95488917197452217</v>
      </c>
      <c r="AB184" s="367">
        <f t="shared" ref="AB184:AF184" si="409">L184*$E184/1000</f>
        <v>1.0638646496815283</v>
      </c>
      <c r="AC184" s="367">
        <f t="shared" si="409"/>
        <v>0.74726114649681519</v>
      </c>
      <c r="AD184" s="367">
        <f t="shared" si="409"/>
        <v>1.3274840764331211E-2</v>
      </c>
      <c r="AE184" s="367">
        <f t="shared" si="409"/>
        <v>0.10873662420382164</v>
      </c>
      <c r="AF184" s="367">
        <f t="shared" si="409"/>
        <v>0.45299012738853495</v>
      </c>
      <c r="AG184" s="368">
        <f t="shared" si="381"/>
        <v>1.9312830758361585</v>
      </c>
      <c r="AH184" s="369"/>
      <c r="AI184" s="344">
        <v>144.97284175539011</v>
      </c>
      <c r="AJ184" s="193"/>
      <c r="AK184" s="193"/>
      <c r="AL184" s="193"/>
      <c r="AM184" s="193"/>
    </row>
    <row r="185" spans="1:39" ht="12.75" customHeight="1">
      <c r="A185" s="329">
        <v>182</v>
      </c>
      <c r="B185" s="345">
        <v>7</v>
      </c>
      <c r="C185" s="371">
        <v>33</v>
      </c>
      <c r="D185" s="358">
        <f>測定日数!F37</f>
        <v>28</v>
      </c>
      <c r="E185" s="359">
        <f>mm!F37</f>
        <v>60.35031847133758</v>
      </c>
      <c r="F185" s="360">
        <f>pH!F37</f>
        <v>4.6895199732920956</v>
      </c>
      <c r="G185" s="360">
        <f>EC!F37</f>
        <v>1.7759894459102903</v>
      </c>
      <c r="H185" s="361">
        <f>'SO4'!F37</f>
        <v>20.812107867938739</v>
      </c>
      <c r="I185" s="361">
        <f>'NO3'!F37</f>
        <v>21.55452903795976</v>
      </c>
      <c r="J185" s="361">
        <f>Cl!F37</f>
        <v>13.011689563059702</v>
      </c>
      <c r="K185" s="361">
        <f>H!F37</f>
        <v>20.439959300496206</v>
      </c>
      <c r="L185" s="361">
        <f>'NH4'!F37</f>
        <v>22.290460964012151</v>
      </c>
      <c r="M185" s="361">
        <f>Na!F37</f>
        <v>5.4000764356649276</v>
      </c>
      <c r="N185" s="361">
        <f>K!F37</f>
        <v>0.86650539588566489</v>
      </c>
      <c r="O185" s="361">
        <f>Mg!F37</f>
        <v>1.5480373439047874</v>
      </c>
      <c r="P185" s="362">
        <f>Ca!F37</f>
        <v>4.5471063150743367</v>
      </c>
      <c r="Q185" s="363">
        <f t="shared" si="371"/>
        <v>0.27098275790292226</v>
      </c>
      <c r="R185" s="364">
        <f t="shared" si="372"/>
        <v>76.190434336896942</v>
      </c>
      <c r="S185" s="365">
        <f t="shared" si="373"/>
        <v>61.187289414017201</v>
      </c>
      <c r="T185" s="365">
        <f t="shared" si="374"/>
        <v>76.46141709479987</v>
      </c>
      <c r="U185" s="365">
        <f t="shared" si="375"/>
        <v>-10.92109005247651</v>
      </c>
      <c r="V185" s="365">
        <f t="shared" si="376"/>
        <v>-11.096455657434229</v>
      </c>
      <c r="W185" s="358">
        <f t="shared" si="377"/>
        <v>-6.1779909822621804</v>
      </c>
      <c r="X185" s="366">
        <f t="shared" si="378"/>
        <v>60.35031847133758</v>
      </c>
      <c r="Y185" s="367">
        <f t="shared" ref="Y185:AA185" si="410">H185*$E185/1000</f>
        <v>1.2560173378899335</v>
      </c>
      <c r="Z185" s="367">
        <f t="shared" si="410"/>
        <v>1.3008226919405652</v>
      </c>
      <c r="AA185" s="367">
        <f t="shared" si="410"/>
        <v>0.78525960898083236</v>
      </c>
      <c r="AB185" s="367">
        <f t="shared" ref="AB185:AF185" si="411">L185*$E185/1000</f>
        <v>1.3452364180510517</v>
      </c>
      <c r="AC185" s="367">
        <f t="shared" si="411"/>
        <v>0.32589633266194384</v>
      </c>
      <c r="AD185" s="367">
        <f t="shared" si="411"/>
        <v>5.2293876598832327E-2</v>
      </c>
      <c r="AE185" s="367">
        <f t="shared" si="411"/>
        <v>9.3424546710177456E-2</v>
      </c>
      <c r="AF185" s="367">
        <f t="shared" si="411"/>
        <v>0.2744193142377665</v>
      </c>
      <c r="AG185" s="368">
        <f t="shared" si="381"/>
        <v>1.2335580533261246</v>
      </c>
      <c r="AH185" s="369"/>
      <c r="AI185" s="344">
        <v>137.37772375091413</v>
      </c>
      <c r="AJ185" s="193"/>
      <c r="AK185" s="193"/>
      <c r="AL185" s="193"/>
      <c r="AM185" s="193"/>
    </row>
    <row r="186" spans="1:39" ht="12.75" customHeight="1">
      <c r="A186" s="329">
        <v>183</v>
      </c>
      <c r="B186" s="345">
        <v>7</v>
      </c>
      <c r="C186" s="371">
        <v>34</v>
      </c>
      <c r="D186" s="358">
        <f>測定日数!F38</f>
        <v>28</v>
      </c>
      <c r="E186" s="359">
        <f>mm!F38</f>
        <v>132.62253341820497</v>
      </c>
      <c r="F186" s="360">
        <f>pH!F38</f>
        <v>4.7130903173991792</v>
      </c>
      <c r="G186" s="360">
        <f>EC!F38</f>
        <v>1.346262059035277</v>
      </c>
      <c r="H186" s="361">
        <f>'SO4'!F38</f>
        <v>12.100455963522919</v>
      </c>
      <c r="I186" s="361">
        <f>'NO3'!F38</f>
        <v>8.6604031677465798</v>
      </c>
      <c r="J186" s="361">
        <f>Cl!F38</f>
        <v>21.573794096472284</v>
      </c>
      <c r="K186" s="361">
        <f>H!F38</f>
        <v>19.360193007344169</v>
      </c>
      <c r="L186" s="361">
        <f>'NH4'!F38</f>
        <v>3.3128629709623234</v>
      </c>
      <c r="M186" s="361">
        <f>Na!F38</f>
        <v>20.334677225821935</v>
      </c>
      <c r="N186" s="361">
        <f>K!F38</f>
        <v>1.7309815214782818</v>
      </c>
      <c r="O186" s="361">
        <f>Mg!F38</f>
        <v>1.8964242860571157</v>
      </c>
      <c r="P186" s="362">
        <f>Ca!F38</f>
        <v>1.8514278857691384</v>
      </c>
      <c r="Q186" s="363">
        <f t="shared" si="371"/>
        <v>0.286096142769383</v>
      </c>
      <c r="R186" s="364">
        <f t="shared" si="372"/>
        <v>54.435109191264701</v>
      </c>
      <c r="S186" s="365">
        <f t="shared" si="373"/>
        <v>52.234419069259232</v>
      </c>
      <c r="T186" s="365">
        <f t="shared" si="374"/>
        <v>54.721205334034082</v>
      </c>
      <c r="U186" s="365">
        <f t="shared" si="375"/>
        <v>-2.0630916419079131</v>
      </c>
      <c r="V186" s="365">
        <f t="shared" si="376"/>
        <v>-2.3250635753366495</v>
      </c>
      <c r="W186" s="358">
        <f t="shared" si="377"/>
        <v>-2.5827742258967956</v>
      </c>
      <c r="X186" s="366">
        <f t="shared" si="378"/>
        <v>132.62253341820497</v>
      </c>
      <c r="Y186" s="367">
        <f t="shared" ref="Y186:AA186" si="412">H186*$E186/1000</f>
        <v>1.6047931253978358</v>
      </c>
      <c r="Z186" s="367">
        <f t="shared" si="412"/>
        <v>1.1485646085295989</v>
      </c>
      <c r="AA186" s="367">
        <f t="shared" si="412"/>
        <v>2.8611712285168682</v>
      </c>
      <c r="AB186" s="367">
        <f t="shared" ref="AB186:AF186" si="413">L186*$E186/1000</f>
        <v>0.4393602800763845</v>
      </c>
      <c r="AC186" s="367">
        <f t="shared" si="413"/>
        <v>2.6968364099299809</v>
      </c>
      <c r="AD186" s="367">
        <f t="shared" si="413"/>
        <v>0.22956715467854868</v>
      </c>
      <c r="AE186" s="367">
        <f t="shared" si="413"/>
        <v>0.2515085932527053</v>
      </c>
      <c r="AF186" s="367">
        <f t="shared" si="413"/>
        <v>0.24554105665181414</v>
      </c>
      <c r="AG186" s="368">
        <f t="shared" si="381"/>
        <v>2.5675978440993998</v>
      </c>
      <c r="AH186" s="369"/>
      <c r="AI186" s="344">
        <v>106.66952826052393</v>
      </c>
      <c r="AJ186" s="193"/>
      <c r="AK186" s="193"/>
      <c r="AL186" s="193"/>
      <c r="AM186" s="193"/>
    </row>
    <row r="187" spans="1:39" ht="12.75" customHeight="1">
      <c r="A187" s="329">
        <v>184</v>
      </c>
      <c r="B187" s="345">
        <v>7</v>
      </c>
      <c r="C187" s="371">
        <v>35</v>
      </c>
      <c r="D187" s="358">
        <f>測定日数!F39</f>
        <v>28</v>
      </c>
      <c r="E187" s="359">
        <f>mm!F39</f>
        <v>56.981399378579816</v>
      </c>
      <c r="F187" s="360">
        <f>pH!F39</f>
        <v>4.5849172778988976</v>
      </c>
      <c r="G187" s="360">
        <f>EC!F39</f>
        <v>1.8850051724137931</v>
      </c>
      <c r="H187" s="361">
        <f>'SO4'!F39</f>
        <v>18.442811901020914</v>
      </c>
      <c r="I187" s="361">
        <f>'NO3'!F39</f>
        <v>13.550029111405834</v>
      </c>
      <c r="J187" s="361">
        <f>Cl!F39</f>
        <v>18.946766529546224</v>
      </c>
      <c r="K187" s="361">
        <f>H!F39</f>
        <v>26.006548748885223</v>
      </c>
      <c r="L187" s="361">
        <f>'NH4'!F39</f>
        <v>13.78665079555012</v>
      </c>
      <c r="M187" s="361">
        <f>Na!F39</f>
        <v>16.094763171227839</v>
      </c>
      <c r="N187" s="361">
        <f>K!F39</f>
        <v>0.56954096891260253</v>
      </c>
      <c r="O187" s="361">
        <f>Mg!F39</f>
        <v>2.246282830920959</v>
      </c>
      <c r="P187" s="362">
        <f>Ca!F39</f>
        <v>4.0572410121886131</v>
      </c>
      <c r="Q187" s="363">
        <f t="shared" si="371"/>
        <v>0.21298006883398446</v>
      </c>
      <c r="R187" s="364">
        <f t="shared" si="372"/>
        <v>69.382419442993893</v>
      </c>
      <c r="S187" s="365">
        <f t="shared" si="373"/>
        <v>69.064551370794931</v>
      </c>
      <c r="T187" s="365">
        <f t="shared" si="374"/>
        <v>69.595399511827878</v>
      </c>
      <c r="U187" s="365">
        <f t="shared" si="375"/>
        <v>-0.22959554140515992</v>
      </c>
      <c r="V187" s="365">
        <f t="shared" si="376"/>
        <v>-0.38284172008853273</v>
      </c>
      <c r="W187" s="358">
        <f t="shared" si="377"/>
        <v>-5.0256702663520771</v>
      </c>
      <c r="X187" s="366">
        <f t="shared" si="378"/>
        <v>56.981399378579816</v>
      </c>
      <c r="Y187" s="367">
        <f t="shared" ref="Y187:AA187" si="414">H187*$E187/1000</f>
        <v>1.0508972305960977</v>
      </c>
      <c r="Z187" s="367">
        <f t="shared" si="414"/>
        <v>0.77209962038839886</v>
      </c>
      <c r="AA187" s="367">
        <f t="shared" si="414"/>
        <v>1.0796132705527821</v>
      </c>
      <c r="AB187" s="367">
        <f t="shared" ref="AB187:AF187" si="415">L187*$E187/1000</f>
        <v>0.78558265507425651</v>
      </c>
      <c r="AC187" s="367">
        <f t="shared" si="415"/>
        <v>0.91710212816339132</v>
      </c>
      <c r="AD187" s="367">
        <f t="shared" si="415"/>
        <v>3.2453241412072314E-2</v>
      </c>
      <c r="AE187" s="367">
        <f t="shared" si="415"/>
        <v>0.12799633910595404</v>
      </c>
      <c r="AF187" s="367">
        <f t="shared" si="415"/>
        <v>0.23118727049067278</v>
      </c>
      <c r="AG187" s="368">
        <f t="shared" si="381"/>
        <v>1.4818895407187342</v>
      </c>
      <c r="AH187" s="369"/>
      <c r="AI187" s="344">
        <v>138.44697081378882</v>
      </c>
      <c r="AJ187" s="193"/>
      <c r="AK187" s="193"/>
      <c r="AL187" s="193"/>
      <c r="AM187" s="193"/>
    </row>
    <row r="188" spans="1:39" ht="12.75" customHeight="1">
      <c r="A188" s="329">
        <v>185</v>
      </c>
      <c r="B188" s="345">
        <v>7</v>
      </c>
      <c r="C188" s="331">
        <v>37</v>
      </c>
      <c r="D188" s="358">
        <f>測定日数!F41</f>
        <v>28</v>
      </c>
      <c r="E188" s="359">
        <f>mm!F41</f>
        <v>117.03184713375796</v>
      </c>
      <c r="F188" s="360">
        <f>pH!F41</f>
        <v>4.6399999999999997</v>
      </c>
      <c r="G188" s="360">
        <f>EC!F41</f>
        <v>1.036</v>
      </c>
      <c r="H188" s="361">
        <f>'SO4'!F41</f>
        <v>11.346649511365388</v>
      </c>
      <c r="I188" s="361">
        <f>'NO3'!F41</f>
        <v>11.611985504371429</v>
      </c>
      <c r="J188" s="361">
        <f>Cl!F41</f>
        <v>5.9233852428728975</v>
      </c>
      <c r="K188" s="361">
        <f>H!F41</f>
        <v>22.908676527677759</v>
      </c>
      <c r="L188" s="361">
        <f>'NH4'!F41</f>
        <v>9.9787674004756539</v>
      </c>
      <c r="M188" s="361">
        <f>Na!F41</f>
        <v>5.654681641423589</v>
      </c>
      <c r="N188" s="361">
        <f>K!F41</f>
        <v>1.0230623837865074</v>
      </c>
      <c r="O188" s="361">
        <f>Mg!F41</f>
        <v>0.82287595145031889</v>
      </c>
      <c r="P188" s="362">
        <f>Ca!F41</f>
        <v>1.7465941414242228</v>
      </c>
      <c r="Q188" s="363">
        <f t="shared" si="371"/>
        <v>0.24178073036999756</v>
      </c>
      <c r="R188" s="364">
        <f t="shared" si="372"/>
        <v>40.228669769975099</v>
      </c>
      <c r="S188" s="365">
        <f t="shared" si="373"/>
        <v>44.704128139112605</v>
      </c>
      <c r="T188" s="365">
        <f t="shared" si="374"/>
        <v>40.470450500345095</v>
      </c>
      <c r="U188" s="365">
        <f t="shared" si="375"/>
        <v>5.2694112042888888</v>
      </c>
      <c r="V188" s="365">
        <f t="shared" si="376"/>
        <v>4.9705882980514451</v>
      </c>
      <c r="W188" s="358">
        <f t="shared" si="377"/>
        <v>9.350958870719289</v>
      </c>
      <c r="X188" s="366">
        <f t="shared" si="378"/>
        <v>117.03184713375796</v>
      </c>
      <c r="Y188" s="367">
        <f t="shared" ref="Y188:AA188" si="416">H188*$E188/1000</f>
        <v>1.3279193510944436</v>
      </c>
      <c r="Z188" s="367">
        <f t="shared" si="416"/>
        <v>1.3589721124670104</v>
      </c>
      <c r="AA188" s="367">
        <f t="shared" si="416"/>
        <v>0.69322471625825866</v>
      </c>
      <c r="AB188" s="367">
        <f t="shared" ref="AB188:AF188" si="417">L188*$E188/1000</f>
        <v>1.167833580995794</v>
      </c>
      <c r="AC188" s="367">
        <f t="shared" si="417"/>
        <v>0.66177783744915297</v>
      </c>
      <c r="AD188" s="367">
        <f t="shared" si="417"/>
        <v>0.11973088050760056</v>
      </c>
      <c r="AE188" s="367">
        <f t="shared" si="417"/>
        <v>9.630269256017937E-2</v>
      </c>
      <c r="AF188" s="367">
        <f t="shared" si="417"/>
        <v>0.20440713856387688</v>
      </c>
      <c r="AG188" s="368">
        <f t="shared" si="381"/>
        <v>2.6810447294238924</v>
      </c>
      <c r="AH188" s="369"/>
      <c r="AI188" s="344">
        <v>84.932797909087697</v>
      </c>
      <c r="AJ188" s="193"/>
      <c r="AK188" s="193"/>
      <c r="AL188" s="193"/>
      <c r="AM188" s="193"/>
    </row>
    <row r="189" spans="1:39" ht="12.75" customHeight="1">
      <c r="A189" s="329">
        <v>186</v>
      </c>
      <c r="B189" s="345">
        <v>7</v>
      </c>
      <c r="C189" s="331">
        <v>38</v>
      </c>
      <c r="D189" s="358">
        <f>測定日数!F42</f>
        <v>28</v>
      </c>
      <c r="E189" s="359">
        <f>mm!F42</f>
        <v>125.46148949713557</v>
      </c>
      <c r="F189" s="360">
        <f>pH!F42</f>
        <v>5.1970556311731926</v>
      </c>
      <c r="G189" s="360">
        <f>EC!F42</f>
        <v>0.70294469812278026</v>
      </c>
      <c r="H189" s="361">
        <f>'SO4'!F42</f>
        <v>7.7517730282939805</v>
      </c>
      <c r="I189" s="361">
        <f>'NO3'!F42</f>
        <v>8.2514741984582898</v>
      </c>
      <c r="J189" s="361">
        <f>Cl!F42</f>
        <v>7.0061597679755598</v>
      </c>
      <c r="K189" s="361">
        <f>H!F42</f>
        <v>6.3524955402412502</v>
      </c>
      <c r="L189" s="361">
        <f>'NH4'!F42</f>
        <v>7.6006004751828344</v>
      </c>
      <c r="M189" s="361">
        <f>Na!F42</f>
        <v>5.7611133510720585</v>
      </c>
      <c r="N189" s="361">
        <f>K!F42</f>
        <v>0.61797599722835339</v>
      </c>
      <c r="O189" s="361">
        <f>Mg!F42</f>
        <v>1.112137507009533</v>
      </c>
      <c r="P189" s="362">
        <f>Ca!F42</f>
        <v>3.4787097545143104</v>
      </c>
      <c r="Q189" s="363">
        <f t="shared" si="371"/>
        <v>0.87192135871402698</v>
      </c>
      <c r="R189" s="364">
        <f t="shared" si="372"/>
        <v>30.761180023021815</v>
      </c>
      <c r="S189" s="365">
        <f t="shared" si="373"/>
        <v>29.513879886772177</v>
      </c>
      <c r="T189" s="365">
        <f t="shared" si="374"/>
        <v>31.633101381735841</v>
      </c>
      <c r="U189" s="365">
        <f t="shared" si="375"/>
        <v>-2.0693469871557384</v>
      </c>
      <c r="V189" s="365">
        <f t="shared" si="376"/>
        <v>-3.4657826944191408</v>
      </c>
      <c r="W189" s="358">
        <f t="shared" si="377"/>
        <v>-7.7883642851512738</v>
      </c>
      <c r="X189" s="366">
        <f t="shared" si="378"/>
        <v>125.46148949713557</v>
      </c>
      <c r="Y189" s="367">
        <f t="shared" ref="Y189:AA189" si="418">H189*$E189/1000</f>
        <v>0.97254899037348397</v>
      </c>
      <c r="Z189" s="367">
        <f t="shared" si="418"/>
        <v>1.03524224348576</v>
      </c>
      <c r="AA189" s="367">
        <f t="shared" si="418"/>
        <v>0.87900324014511955</v>
      </c>
      <c r="AB189" s="367">
        <f t="shared" ref="AB189:AF189" si="419">L189*$E189/1000</f>
        <v>0.95358265668907483</v>
      </c>
      <c r="AC189" s="367">
        <f t="shared" si="419"/>
        <v>0.72279786218733455</v>
      </c>
      <c r="AD189" s="367">
        <f t="shared" si="419"/>
        <v>7.7532189085746939E-2</v>
      </c>
      <c r="AE189" s="367">
        <f t="shared" si="419"/>
        <v>0.13953042815504704</v>
      </c>
      <c r="AF189" s="367">
        <f t="shared" si="419"/>
        <v>0.43644410732958022</v>
      </c>
      <c r="AG189" s="368">
        <f t="shared" si="381"/>
        <v>0.7969935525025782</v>
      </c>
      <c r="AH189" s="369"/>
      <c r="AI189" s="344">
        <v>60.275059909793995</v>
      </c>
      <c r="AJ189" s="193"/>
      <c r="AK189" s="193"/>
      <c r="AL189" s="193"/>
      <c r="AM189" s="193"/>
    </row>
    <row r="190" spans="1:39" ht="12.75" customHeight="1">
      <c r="A190" s="329">
        <v>187</v>
      </c>
      <c r="B190" s="345">
        <v>7</v>
      </c>
      <c r="C190" s="331">
        <v>39</v>
      </c>
      <c r="D190" s="358">
        <f>測定日数!F43</f>
        <v>28</v>
      </c>
      <c r="E190" s="359">
        <f>mm!F43</f>
        <v>95</v>
      </c>
      <c r="F190" s="360">
        <f>pH!F43</f>
        <v>4.9649685786129281</v>
      </c>
      <c r="G190" s="360">
        <f>EC!F43</f>
        <v>0.81078947368421062</v>
      </c>
      <c r="H190" s="361">
        <f>'SO4'!F43</f>
        <v>10.661315789473685</v>
      </c>
      <c r="I190" s="361">
        <f>'NO3'!F43</f>
        <v>7.3525789473684213</v>
      </c>
      <c r="J190" s="361">
        <f>Cl!F43</f>
        <v>8.4566842105263156</v>
      </c>
      <c r="K190" s="361">
        <f>H!F43</f>
        <v>7.3525789473684213</v>
      </c>
      <c r="L190" s="361">
        <f>'NH4'!F43</f>
        <v>10.920263157894736</v>
      </c>
      <c r="M190" s="361">
        <f>Na!F43</f>
        <v>6.8330000000000002</v>
      </c>
      <c r="N190" s="361">
        <f>K!F43</f>
        <v>1.7344736842105264</v>
      </c>
      <c r="O190" s="361">
        <f>Mg!F43</f>
        <v>0.72373684210526312</v>
      </c>
      <c r="P190" s="362">
        <f>Ca!F43</f>
        <v>1.3847368421052633</v>
      </c>
      <c r="Q190" s="363">
        <f t="shared" si="371"/>
        <v>0.51096395388793847</v>
      </c>
      <c r="R190" s="364">
        <f t="shared" si="372"/>
        <v>37.131894736842106</v>
      </c>
      <c r="S190" s="365">
        <f t="shared" si="373"/>
        <v>31.057263157894738</v>
      </c>
      <c r="T190" s="365">
        <f t="shared" si="374"/>
        <v>37.642858690730044</v>
      </c>
      <c r="U190" s="365"/>
      <c r="V190" s="365">
        <f t="shared" si="376"/>
        <v>-9.5860026963942495</v>
      </c>
      <c r="W190" s="358"/>
      <c r="X190" s="366">
        <f t="shared" si="378"/>
        <v>95</v>
      </c>
      <c r="Y190" s="367">
        <f t="shared" ref="Y190:AA190" si="420">H190*$E190/1000</f>
        <v>1.0128250000000001</v>
      </c>
      <c r="Z190" s="367">
        <f t="shared" si="420"/>
        <v>0.69849499999999998</v>
      </c>
      <c r="AA190" s="367">
        <f t="shared" si="420"/>
        <v>0.80338500000000002</v>
      </c>
      <c r="AB190" s="367">
        <f t="shared" ref="AB190:AF190" si="421">L190*$E190/1000</f>
        <v>1.037425</v>
      </c>
      <c r="AC190" s="367">
        <f t="shared" si="421"/>
        <v>0.64913500000000002</v>
      </c>
      <c r="AD190" s="367">
        <f t="shared" si="421"/>
        <v>0.164775</v>
      </c>
      <c r="AE190" s="367">
        <f t="shared" si="421"/>
        <v>6.8754999999999997E-2</v>
      </c>
      <c r="AF190" s="367">
        <f t="shared" si="421"/>
        <v>0.13155</v>
      </c>
      <c r="AG190" s="368">
        <f t="shared" si="381"/>
        <v>0.69849499999999998</v>
      </c>
      <c r="AH190" s="369"/>
      <c r="AI190" s="344">
        <v>0</v>
      </c>
      <c r="AJ190" s="193"/>
      <c r="AK190" s="193"/>
      <c r="AL190" s="193"/>
      <c r="AM190" s="193"/>
    </row>
    <row r="191" spans="1:39" ht="12.75" customHeight="1">
      <c r="A191" s="329">
        <v>188</v>
      </c>
      <c r="B191" s="345">
        <v>7</v>
      </c>
      <c r="C191" s="331">
        <v>40</v>
      </c>
      <c r="D191" s="358">
        <f>測定日数!F44</f>
        <v>28</v>
      </c>
      <c r="E191" s="359">
        <f>mm!F44</f>
        <v>114.71337579617835</v>
      </c>
      <c r="F191" s="360">
        <f>pH!F44</f>
        <v>4.55</v>
      </c>
      <c r="G191" s="360">
        <f>EC!F44</f>
        <v>1.111</v>
      </c>
      <c r="H191" s="361">
        <f>'SO4'!F44</f>
        <v>11.034769935457007</v>
      </c>
      <c r="I191" s="361">
        <f>'NO3'!F44</f>
        <v>10.320915981293339</v>
      </c>
      <c r="J191" s="361">
        <f>Cl!F44</f>
        <v>5.9238363892806767</v>
      </c>
      <c r="K191" s="361">
        <f>H!F44</f>
        <v>28.183829312644562</v>
      </c>
      <c r="L191" s="361">
        <f>'NH4'!F44</f>
        <v>12.195121951219512</v>
      </c>
      <c r="M191" s="361">
        <f>Na!F44</f>
        <v>4.784688995215312</v>
      </c>
      <c r="N191" s="361">
        <f>K!F44</f>
        <v>0.25575447570332477</v>
      </c>
      <c r="O191" s="361">
        <f>Mg!F44</f>
        <v>0.82236842105263153</v>
      </c>
      <c r="P191" s="362">
        <f>Ca!F44</f>
        <v>1.9960079840319365</v>
      </c>
      <c r="Q191" s="363">
        <f t="shared" si="371"/>
        <v>0.19652675586517812</v>
      </c>
      <c r="R191" s="364">
        <f t="shared" si="372"/>
        <v>38.314292241488033</v>
      </c>
      <c r="S191" s="365">
        <f t="shared" si="373"/>
        <v>51.056147544951841</v>
      </c>
      <c r="T191" s="365">
        <f t="shared" si="374"/>
        <v>38.510818997353212</v>
      </c>
      <c r="U191" s="365">
        <f t="shared" ref="U191:U204" si="422">(S191-R191)/(R191+S191)*100</f>
        <v>14.257348776521431</v>
      </c>
      <c r="V191" s="365">
        <f t="shared" si="376"/>
        <v>14.006646682259927</v>
      </c>
      <c r="W191" s="358">
        <f t="shared" ref="W191:W204" si="423">100*((349.7*10^(2-F191)+(80*2*H191+71.5*I191+76.3*J191+73.5*L191+50.1*M191+73.5*N191+59.8*2*P191+53.3*2*O191)/10000)-G191)/((349.7*10^(2-F191)+(80*2*H191+71.5*I191+76.3*J191+73.5*L191+50.1*M191+73.5*N191+59.8*2*P191+53.3*2*O191)/10000)+G191)</f>
        <v>12.52871412194702</v>
      </c>
      <c r="X191" s="366">
        <f t="shared" si="378"/>
        <v>114.71337579617835</v>
      </c>
      <c r="Y191" s="367">
        <f t="shared" ref="Y191:AA191" si="424">H191*$E191/1000</f>
        <v>1.2658357104304505</v>
      </c>
      <c r="Z191" s="367">
        <f t="shared" si="424"/>
        <v>1.1839471135228856</v>
      </c>
      <c r="AA191" s="367">
        <f t="shared" si="424"/>
        <v>0.67954326987863056</v>
      </c>
      <c r="AB191" s="367">
        <f t="shared" ref="AB191:AF191" si="425">L191*$E191/1000</f>
        <v>1.3989436072704677</v>
      </c>
      <c r="AC191" s="367">
        <f t="shared" si="425"/>
        <v>0.54886782677597312</v>
      </c>
      <c r="AD191" s="367">
        <f t="shared" si="425"/>
        <v>2.9338459282910061E-2</v>
      </c>
      <c r="AE191" s="367">
        <f t="shared" si="425"/>
        <v>9.4336657727120354E-2</v>
      </c>
      <c r="AF191" s="367">
        <f t="shared" si="425"/>
        <v>0.22896881396442789</v>
      </c>
      <c r="AG191" s="368">
        <f t="shared" si="381"/>
        <v>3.2330622033167429</v>
      </c>
      <c r="AH191" s="369"/>
      <c r="AI191" s="344">
        <v>89.370439786439874</v>
      </c>
      <c r="AJ191" s="193"/>
      <c r="AK191" s="193"/>
      <c r="AL191" s="193"/>
      <c r="AM191" s="193"/>
    </row>
    <row r="192" spans="1:39" ht="12.75" customHeight="1">
      <c r="A192" s="329">
        <v>189</v>
      </c>
      <c r="B192" s="345">
        <v>7</v>
      </c>
      <c r="C192" s="331">
        <v>41</v>
      </c>
      <c r="D192" s="358">
        <f>測定日数!F45</f>
        <v>28</v>
      </c>
      <c r="E192" s="359">
        <f>mm!F45</f>
        <v>177.83439490445861</v>
      </c>
      <c r="F192" s="360">
        <f>pH!F45</f>
        <v>4.5199999999999996</v>
      </c>
      <c r="G192" s="360">
        <f>EC!F45</f>
        <v>1.69</v>
      </c>
      <c r="H192" s="361">
        <f>'SO4'!F45</f>
        <v>15.55</v>
      </c>
      <c r="I192" s="361">
        <f>'NO3'!F45</f>
        <v>9.4700000000000006</v>
      </c>
      <c r="J192" s="361">
        <f>Cl!F45</f>
        <v>19.43</v>
      </c>
      <c r="K192" s="361">
        <f>H!F45</f>
        <v>30.199517204020204</v>
      </c>
      <c r="L192" s="361">
        <f>'NH4'!F45</f>
        <v>5.34</v>
      </c>
      <c r="M192" s="361">
        <f>Na!F45</f>
        <v>16.920000000000002</v>
      </c>
      <c r="N192" s="361">
        <f>K!F45</f>
        <v>0.8</v>
      </c>
      <c r="O192" s="361">
        <f>Mg!F45</f>
        <v>2.67</v>
      </c>
      <c r="P192" s="362">
        <f>Ca!F45</f>
        <v>0.43</v>
      </c>
      <c r="Q192" s="363">
        <f t="shared" si="371"/>
        <v>0.18340944013285768</v>
      </c>
      <c r="R192" s="364">
        <f t="shared" si="372"/>
        <v>60</v>
      </c>
      <c r="S192" s="365">
        <f t="shared" si="373"/>
        <v>59.459517204020202</v>
      </c>
      <c r="T192" s="365">
        <f t="shared" si="374"/>
        <v>60.183409440132863</v>
      </c>
      <c r="U192" s="365">
        <f t="shared" si="422"/>
        <v>-0.45244013087440249</v>
      </c>
      <c r="V192" s="365">
        <f t="shared" si="376"/>
        <v>-0.60504390557553933</v>
      </c>
      <c r="W192" s="358">
        <f t="shared" si="423"/>
        <v>-0.16768554730358362</v>
      </c>
      <c r="X192" s="366">
        <f t="shared" si="378"/>
        <v>177.83439490445861</v>
      </c>
      <c r="Y192" s="367">
        <f t="shared" ref="Y192:AA192" si="426">H192*$E192/1000</f>
        <v>2.7653248407643316</v>
      </c>
      <c r="Z192" s="367">
        <f t="shared" si="426"/>
        <v>1.6840917197452232</v>
      </c>
      <c r="AA192" s="367">
        <f t="shared" si="426"/>
        <v>3.4553222929936305</v>
      </c>
      <c r="AB192" s="367">
        <f t="shared" ref="AB192:AF192" si="427">L192*$E192/1000</f>
        <v>0.94963566878980898</v>
      </c>
      <c r="AC192" s="367">
        <f t="shared" si="427"/>
        <v>3.0089579617834397</v>
      </c>
      <c r="AD192" s="367">
        <f t="shared" si="427"/>
        <v>0.1422675159235669</v>
      </c>
      <c r="AE192" s="367">
        <f t="shared" si="427"/>
        <v>0.47481783439490449</v>
      </c>
      <c r="AF192" s="367">
        <f t="shared" si="427"/>
        <v>7.6468789808917192E-2</v>
      </c>
      <c r="AG192" s="368">
        <f t="shared" si="381"/>
        <v>5.3705128683837202</v>
      </c>
      <c r="AH192" s="369"/>
      <c r="AI192" s="344">
        <v>119.4595172040202</v>
      </c>
      <c r="AJ192" s="193"/>
      <c r="AK192" s="193"/>
      <c r="AL192" s="193"/>
      <c r="AM192" s="193"/>
    </row>
    <row r="193" spans="1:39" ht="12.75" customHeight="1">
      <c r="A193" s="329">
        <v>190</v>
      </c>
      <c r="B193" s="345">
        <v>7</v>
      </c>
      <c r="C193" s="331">
        <v>42</v>
      </c>
      <c r="D193" s="358">
        <f>測定日数!F46</f>
        <v>28</v>
      </c>
      <c r="E193" s="359">
        <f>mm!F46</f>
        <v>262.8980891719745</v>
      </c>
      <c r="F193" s="360">
        <f>pH!F46</f>
        <v>5.0983856333287383</v>
      </c>
      <c r="G193" s="360">
        <f>EC!F46</f>
        <v>0.81255966081162923</v>
      </c>
      <c r="H193" s="361">
        <f>'SO4'!F46</f>
        <v>6.895293356173025</v>
      </c>
      <c r="I193" s="361">
        <f>'NO3'!F46</f>
        <v>7.969587025849437</v>
      </c>
      <c r="J193" s="361">
        <f>Cl!F46</f>
        <v>4.6961151437029196</v>
      </c>
      <c r="K193" s="361">
        <f>H!F46</f>
        <v>7.9728641955020834</v>
      </c>
      <c r="L193" s="361">
        <f>'NH4'!F46</f>
        <v>11.427357280099603</v>
      </c>
      <c r="M193" s="361">
        <f>Na!F46</f>
        <v>6.3756092518368312</v>
      </c>
      <c r="N193" s="361">
        <f>K!F46</f>
        <v>2.2085410427842693</v>
      </c>
      <c r="O193" s="361">
        <f>Mg!F46</f>
        <v>0.25712322710528146</v>
      </c>
      <c r="P193" s="362">
        <f>Ca!F46</f>
        <v>2.788737151726226</v>
      </c>
      <c r="Q193" s="363">
        <f t="shared" si="371"/>
        <v>0.69471602762238482</v>
      </c>
      <c r="R193" s="364">
        <f t="shared" si="372"/>
        <v>26.456288881898406</v>
      </c>
      <c r="S193" s="365">
        <f t="shared" si="373"/>
        <v>34.076092527885805</v>
      </c>
      <c r="T193" s="365">
        <f t="shared" si="374"/>
        <v>27.15100490952079</v>
      </c>
      <c r="U193" s="365">
        <f t="shared" si="422"/>
        <v>12.587979307147771</v>
      </c>
      <c r="V193" s="365">
        <f t="shared" si="376"/>
        <v>11.310494712646863</v>
      </c>
      <c r="W193" s="358">
        <f t="shared" si="423"/>
        <v>-11.09881960665551</v>
      </c>
      <c r="X193" s="366">
        <f t="shared" si="378"/>
        <v>262.8980891719745</v>
      </c>
      <c r="Y193" s="367">
        <f t="shared" ref="Y193:AA193" si="428">H193*$E193/1000</f>
        <v>1.8127594476180993</v>
      </c>
      <c r="Z193" s="367">
        <f t="shared" si="428"/>
        <v>2.0951892005855761</v>
      </c>
      <c r="AA193" s="367">
        <f t="shared" si="428"/>
        <v>1.23459969781107</v>
      </c>
      <c r="AB193" s="367">
        <f t="shared" ref="AB193:AF193" si="429">L193*$E193/1000</f>
        <v>3.0042303932236374</v>
      </c>
      <c r="AC193" s="367">
        <f t="shared" si="429"/>
        <v>1.6761354896150649</v>
      </c>
      <c r="AD193" s="367">
        <f t="shared" si="429"/>
        <v>0.58062122000586447</v>
      </c>
      <c r="AE193" s="367">
        <f t="shared" si="429"/>
        <v>6.7597205087710138E-2</v>
      </c>
      <c r="AF193" s="367">
        <f t="shared" si="429"/>
        <v>0.73315366839171947</v>
      </c>
      <c r="AG193" s="368">
        <f t="shared" si="381"/>
        <v>2.0960507622251492</v>
      </c>
      <c r="AH193" s="369"/>
      <c r="AI193" s="344">
        <v>60.532381409784207</v>
      </c>
      <c r="AJ193" s="193"/>
      <c r="AK193" s="193"/>
      <c r="AL193" s="193"/>
      <c r="AM193" s="193"/>
    </row>
    <row r="194" spans="1:39" ht="12.75" customHeight="1">
      <c r="A194" s="329">
        <v>191</v>
      </c>
      <c r="B194" s="345">
        <v>7</v>
      </c>
      <c r="C194" s="331">
        <v>43</v>
      </c>
      <c r="D194" s="358">
        <f>測定日数!F47</f>
        <v>28</v>
      </c>
      <c r="E194" s="359">
        <f>mm!F47</f>
        <v>341</v>
      </c>
      <c r="F194" s="360">
        <f>pH!F47</f>
        <v>4.97</v>
      </c>
      <c r="G194" s="360">
        <f>EC!F47</f>
        <v>0.79</v>
      </c>
      <c r="H194" s="361">
        <f>'SO4'!F47</f>
        <v>6.75</v>
      </c>
      <c r="I194" s="361">
        <f>'NO3'!F47</f>
        <v>7.44</v>
      </c>
      <c r="J194" s="361">
        <f>Cl!F47</f>
        <v>9.82</v>
      </c>
      <c r="K194" s="361">
        <f>H!F47</f>
        <v>10.715193052376073</v>
      </c>
      <c r="L194" s="361">
        <f>'NH4'!F47</f>
        <v>9.9</v>
      </c>
      <c r="M194" s="361">
        <f>Na!F47</f>
        <v>9.4499999999999993</v>
      </c>
      <c r="N194" s="361">
        <f>K!F47</f>
        <v>1.19</v>
      </c>
      <c r="O194" s="361">
        <f>Mg!F47</f>
        <v>0.32</v>
      </c>
      <c r="P194" s="362">
        <f>Ca!F47</f>
        <v>0.59</v>
      </c>
      <c r="Q194" s="363">
        <f t="shared" si="371"/>
        <v>0.51691803550321602</v>
      </c>
      <c r="R194" s="364">
        <f t="shared" si="372"/>
        <v>30.76</v>
      </c>
      <c r="S194" s="365">
        <f t="shared" si="373"/>
        <v>33.075193052376079</v>
      </c>
      <c r="T194" s="365">
        <f t="shared" si="374"/>
        <v>31.276918035503218</v>
      </c>
      <c r="U194" s="365">
        <f t="shared" si="422"/>
        <v>3.6268286217549099</v>
      </c>
      <c r="V194" s="365">
        <f t="shared" si="376"/>
        <v>2.7944304957099773</v>
      </c>
      <c r="W194" s="358">
        <f t="shared" si="423"/>
        <v>-2.5869772929870041</v>
      </c>
      <c r="X194" s="366">
        <f t="shared" si="378"/>
        <v>341</v>
      </c>
      <c r="Y194" s="367">
        <f t="shared" ref="Y194:AA194" si="430">H194*$E194/1000</f>
        <v>2.3017500000000002</v>
      </c>
      <c r="Z194" s="367">
        <f t="shared" si="430"/>
        <v>2.5370400000000002</v>
      </c>
      <c r="AA194" s="367">
        <f t="shared" si="430"/>
        <v>3.3486199999999999</v>
      </c>
      <c r="AB194" s="367">
        <f t="shared" ref="AB194:AF194" si="431">L194*$E194/1000</f>
        <v>3.3759000000000001</v>
      </c>
      <c r="AC194" s="367">
        <f t="shared" si="431"/>
        <v>3.2224499999999998</v>
      </c>
      <c r="AD194" s="367">
        <f t="shared" si="431"/>
        <v>0.40578999999999998</v>
      </c>
      <c r="AE194" s="367">
        <f t="shared" si="431"/>
        <v>0.10912000000000001</v>
      </c>
      <c r="AF194" s="367">
        <f t="shared" si="431"/>
        <v>0.20119000000000001</v>
      </c>
      <c r="AG194" s="368">
        <f t="shared" si="381"/>
        <v>3.6538808308602406</v>
      </c>
      <c r="AH194" s="369"/>
      <c r="AI194" s="344">
        <v>63.835193052376084</v>
      </c>
      <c r="AJ194" s="193"/>
      <c r="AK194" s="193"/>
      <c r="AL194" s="193"/>
      <c r="AM194" s="193"/>
    </row>
    <row r="195" spans="1:39" ht="12.75" customHeight="1">
      <c r="A195" s="329">
        <v>192</v>
      </c>
      <c r="B195" s="345">
        <v>7</v>
      </c>
      <c r="C195" s="331">
        <v>44</v>
      </c>
      <c r="D195" s="358">
        <f>測定日数!F48</f>
        <v>28</v>
      </c>
      <c r="E195" s="359">
        <f>mm!F48</f>
        <v>389.171974522293</v>
      </c>
      <c r="F195" s="360">
        <f>pH!F48</f>
        <v>5.0838851703385819</v>
      </c>
      <c r="G195" s="360">
        <f>EC!F48</f>
        <v>0.64943502454991808</v>
      </c>
      <c r="H195" s="361">
        <f>'SO4'!F48</f>
        <v>6.4345739997377249</v>
      </c>
      <c r="I195" s="361">
        <f>'NO3'!F48</f>
        <v>6.2215685549865354</v>
      </c>
      <c r="J195" s="361">
        <f>Cl!F48</f>
        <v>7.4944157580507582</v>
      </c>
      <c r="K195" s="361">
        <f>H!F48</f>
        <v>8.243560501165053</v>
      </c>
      <c r="L195" s="361">
        <f>'NH4'!F48</f>
        <v>11.905030460083651</v>
      </c>
      <c r="M195" s="361">
        <f>Na!F48</f>
        <v>7.0155077207713648</v>
      </c>
      <c r="N195" s="361">
        <f>K!F48</f>
        <v>8.9830724860925651E-2</v>
      </c>
      <c r="O195" s="361">
        <f>Mg!F48</f>
        <v>0.57609026557017096</v>
      </c>
      <c r="P195" s="362">
        <f>Ca!F48</f>
        <v>1.1032408748994942</v>
      </c>
      <c r="Q195" s="363">
        <f t="shared" si="371"/>
        <v>0.67190342593945229</v>
      </c>
      <c r="R195" s="364">
        <f t="shared" si="372"/>
        <v>26.585132312512744</v>
      </c>
      <c r="S195" s="365">
        <f t="shared" si="373"/>
        <v>30.612591687820323</v>
      </c>
      <c r="T195" s="365">
        <f t="shared" si="374"/>
        <v>27.257035738452196</v>
      </c>
      <c r="U195" s="365">
        <f t="shared" si="422"/>
        <v>7.0412930683817541</v>
      </c>
      <c r="V195" s="365">
        <f t="shared" si="376"/>
        <v>5.7984751217608892</v>
      </c>
      <c r="W195" s="358">
        <f t="shared" si="423"/>
        <v>-1.0811170824512888</v>
      </c>
      <c r="X195" s="366">
        <f t="shared" si="378"/>
        <v>389.171974522293</v>
      </c>
      <c r="Y195" s="367">
        <f t="shared" ref="Y195:AA195" si="432">H195*$E195/1000</f>
        <v>2.504155868687739</v>
      </c>
      <c r="Z195" s="367">
        <f t="shared" si="432"/>
        <v>2.421260119169919</v>
      </c>
      <c r="AA195" s="367">
        <f t="shared" si="432"/>
        <v>2.9166165784516012</v>
      </c>
      <c r="AB195" s="367">
        <f t="shared" ref="AB195:AF195" si="433">L195*$E195/1000</f>
        <v>4.6331042108987965</v>
      </c>
      <c r="AC195" s="367">
        <f t="shared" si="433"/>
        <v>2.7302389919689833</v>
      </c>
      <c r="AD195" s="367">
        <f t="shared" si="433"/>
        <v>3.4959600566895267E-2</v>
      </c>
      <c r="AE195" s="367">
        <f t="shared" si="433"/>
        <v>0.22419818615501558</v>
      </c>
      <c r="AF195" s="367">
        <f t="shared" si="433"/>
        <v>0.4293504296583382</v>
      </c>
      <c r="AG195" s="368">
        <f t="shared" si="381"/>
        <v>3.208162717332387</v>
      </c>
      <c r="AH195" s="369"/>
      <c r="AI195" s="344">
        <v>57.197724000333068</v>
      </c>
      <c r="AJ195" s="193"/>
      <c r="AK195" s="193"/>
      <c r="AL195" s="193"/>
      <c r="AM195" s="193"/>
    </row>
    <row r="196" spans="1:39" ht="12.75" customHeight="1">
      <c r="A196" s="329">
        <v>193</v>
      </c>
      <c r="B196" s="345">
        <v>7</v>
      </c>
      <c r="C196" s="331">
        <v>45</v>
      </c>
      <c r="D196" s="358">
        <f>測定日数!F49</f>
        <v>28</v>
      </c>
      <c r="E196" s="359">
        <f>mm!F49</f>
        <v>431.33100000000002</v>
      </c>
      <c r="F196" s="360">
        <f>pH!F49</f>
        <v>4.9244437819610525</v>
      </c>
      <c r="G196" s="360">
        <f>EC!F49</f>
        <v>0.82252733979240999</v>
      </c>
      <c r="H196" s="361">
        <f>'SO4'!F49</f>
        <v>9.2956014058808663</v>
      </c>
      <c r="I196" s="361">
        <f>'NO3'!F49</f>
        <v>7.0362929397608793</v>
      </c>
      <c r="J196" s="361">
        <f>Cl!F49</f>
        <v>10.16666087065386</v>
      </c>
      <c r="K196" s="361">
        <f>H!F49</f>
        <v>11.900253641874084</v>
      </c>
      <c r="L196" s="361">
        <f>'NH4'!F49</f>
        <v>10.697061120114251</v>
      </c>
      <c r="M196" s="361">
        <f>Na!F49</f>
        <v>8.8694216274740292</v>
      </c>
      <c r="N196" s="361">
        <f>K!F49</f>
        <v>0.5568230430921961</v>
      </c>
      <c r="O196" s="361">
        <f>Mg!F49</f>
        <v>0.80450453364121755</v>
      </c>
      <c r="P196" s="362">
        <f>Ca!F49</f>
        <v>1.6843611402843757</v>
      </c>
      <c r="Q196" s="363">
        <f t="shared" si="371"/>
        <v>0.4654418896738467</v>
      </c>
      <c r="R196" s="364">
        <f t="shared" si="372"/>
        <v>35.794156622176473</v>
      </c>
      <c r="S196" s="365">
        <f t="shared" si="373"/>
        <v>37.001290780405739</v>
      </c>
      <c r="T196" s="365">
        <f t="shared" si="374"/>
        <v>36.259598511850321</v>
      </c>
      <c r="U196" s="365">
        <f t="shared" si="422"/>
        <v>1.6582550163520888</v>
      </c>
      <c r="V196" s="365">
        <f t="shared" si="376"/>
        <v>1.0123986696320624</v>
      </c>
      <c r="W196" s="358">
        <f t="shared" si="423"/>
        <v>1.5622713950782545</v>
      </c>
      <c r="X196" s="366">
        <f t="shared" si="378"/>
        <v>431.33100000000002</v>
      </c>
      <c r="Y196" s="367">
        <f t="shared" ref="Y196:AA196" si="434">H196*$E196/1000</f>
        <v>4.0094810499999998</v>
      </c>
      <c r="Z196" s="367">
        <f t="shared" si="434"/>
        <v>3.0349712700000002</v>
      </c>
      <c r="AA196" s="367">
        <f t="shared" si="434"/>
        <v>4.3851960000000005</v>
      </c>
      <c r="AB196" s="367">
        <f t="shared" ref="AB196:AF196" si="435">L196*$E196/1000</f>
        <v>4.6139740700000003</v>
      </c>
      <c r="AC196" s="367">
        <f t="shared" si="435"/>
        <v>3.8256565000000005</v>
      </c>
      <c r="AD196" s="367">
        <f t="shared" si="435"/>
        <v>0.24017504000000006</v>
      </c>
      <c r="AE196" s="367">
        <f t="shared" si="435"/>
        <v>0.34700774499999998</v>
      </c>
      <c r="AF196" s="367">
        <f t="shared" si="435"/>
        <v>0.72651717500000002</v>
      </c>
      <c r="AG196" s="368">
        <f t="shared" si="381"/>
        <v>5.1329483036031904</v>
      </c>
      <c r="AH196" s="369"/>
      <c r="AI196" s="344">
        <v>72.795447402582212</v>
      </c>
      <c r="AJ196" s="193"/>
      <c r="AK196" s="193"/>
      <c r="AL196" s="193"/>
      <c r="AM196" s="193"/>
    </row>
    <row r="197" spans="1:39" ht="12.75" customHeight="1">
      <c r="A197" s="329">
        <v>194</v>
      </c>
      <c r="B197" s="345">
        <v>7</v>
      </c>
      <c r="C197" s="331">
        <v>46</v>
      </c>
      <c r="D197" s="358">
        <f>測定日数!F50</f>
        <v>28</v>
      </c>
      <c r="E197" s="359">
        <f>mm!F50</f>
        <v>322.64331210191079</v>
      </c>
      <c r="F197" s="360">
        <f>pH!F50</f>
        <v>5.2687375332947681</v>
      </c>
      <c r="G197" s="360">
        <f>EC!F50</f>
        <v>0.5798371335504886</v>
      </c>
      <c r="H197" s="361">
        <f>'SO4'!F50</f>
        <v>6.6</v>
      </c>
      <c r="I197" s="361">
        <f>'NO3'!F50</f>
        <v>5.3</v>
      </c>
      <c r="J197" s="361">
        <f>Cl!F50</f>
        <v>21.6</v>
      </c>
      <c r="K197" s="361">
        <f>H!F50</f>
        <v>5.3859518521334584</v>
      </c>
      <c r="L197" s="361">
        <f>'NH4'!F50</f>
        <v>3</v>
      </c>
      <c r="M197" s="361">
        <f>Na!F50</f>
        <v>20</v>
      </c>
      <c r="N197" s="361">
        <f>K!F50</f>
        <v>1.3</v>
      </c>
      <c r="O197" s="361">
        <f>Mg!F50</f>
        <v>2.2999999999999998</v>
      </c>
      <c r="P197" s="362">
        <f>Ca!F50</f>
        <v>2.1</v>
      </c>
      <c r="Q197" s="363">
        <f t="shared" si="371"/>
        <v>1.0283932524346489</v>
      </c>
      <c r="R197" s="364">
        <f t="shared" si="372"/>
        <v>40.1</v>
      </c>
      <c r="S197" s="365">
        <f t="shared" si="373"/>
        <v>38.485951852133461</v>
      </c>
      <c r="T197" s="365">
        <f t="shared" si="374"/>
        <v>41.128393252434648</v>
      </c>
      <c r="U197" s="365">
        <f t="shared" si="422"/>
        <v>-2.0538634575598418</v>
      </c>
      <c r="V197" s="365">
        <f t="shared" si="376"/>
        <v>-3.3190518578410932</v>
      </c>
      <c r="W197" s="358">
        <f t="shared" si="423"/>
        <v>7.8106035558922882</v>
      </c>
      <c r="X197" s="366">
        <f t="shared" si="378"/>
        <v>322.64331210191079</v>
      </c>
      <c r="Y197" s="367">
        <f t="shared" ref="Y197:AA197" si="436">H197*$E197/1000</f>
        <v>2.1294458598726109</v>
      </c>
      <c r="Z197" s="367">
        <f t="shared" si="436"/>
        <v>1.7100095541401272</v>
      </c>
      <c r="AA197" s="367">
        <f t="shared" si="436"/>
        <v>6.9690955414012734</v>
      </c>
      <c r="AB197" s="367">
        <f t="shared" ref="AB197:AF197" si="437">L197*$E197/1000</f>
        <v>0.96792993630573232</v>
      </c>
      <c r="AC197" s="367">
        <f t="shared" si="437"/>
        <v>6.4528662420382163</v>
      </c>
      <c r="AD197" s="367">
        <f t="shared" si="437"/>
        <v>0.41943630573248408</v>
      </c>
      <c r="AE197" s="367">
        <f t="shared" si="437"/>
        <v>0.7420796178343948</v>
      </c>
      <c r="AF197" s="367">
        <f t="shared" si="437"/>
        <v>0.67755095541401267</v>
      </c>
      <c r="AG197" s="368">
        <f t="shared" si="381"/>
        <v>1.7377413443937599</v>
      </c>
      <c r="AH197" s="369"/>
      <c r="AI197" s="344">
        <v>78.585951852133462</v>
      </c>
      <c r="AJ197" s="193"/>
      <c r="AK197" s="193"/>
      <c r="AL197" s="193"/>
      <c r="AM197" s="193"/>
    </row>
    <row r="198" spans="1:39" ht="12.75" customHeight="1">
      <c r="A198" s="329">
        <v>195</v>
      </c>
      <c r="B198" s="345">
        <v>7</v>
      </c>
      <c r="C198" s="331">
        <v>47</v>
      </c>
      <c r="D198" s="358">
        <f>測定日数!F51</f>
        <v>28</v>
      </c>
      <c r="E198" s="359">
        <f>mm!F51</f>
        <v>312.73885350318471</v>
      </c>
      <c r="F198" s="360">
        <f>pH!F51</f>
        <v>4.92</v>
      </c>
      <c r="G198" s="360">
        <f>EC!F51</f>
        <v>0.92</v>
      </c>
      <c r="H198" s="361">
        <f>'SO4'!F51</f>
        <v>9.6</v>
      </c>
      <c r="I198" s="361">
        <f>'NO3'!F51</f>
        <v>5.7</v>
      </c>
      <c r="J198" s="361">
        <f>Cl!F51</f>
        <v>10.3</v>
      </c>
      <c r="K198" s="361">
        <f>H!F51</f>
        <v>12.022644346174133</v>
      </c>
      <c r="L198" s="361">
        <f>'NH4'!F51</f>
        <v>11.8</v>
      </c>
      <c r="M198" s="361">
        <f>Na!F51</f>
        <v>8.6999999999999993</v>
      </c>
      <c r="N198" s="361">
        <f>K!F51</f>
        <v>0.8</v>
      </c>
      <c r="O198" s="361">
        <f>Mg!F51</f>
        <v>1</v>
      </c>
      <c r="P198" s="362">
        <f>Ca!F51</f>
        <v>0.9</v>
      </c>
      <c r="Q198" s="363">
        <f t="shared" si="371"/>
        <v>0.46070368408049417</v>
      </c>
      <c r="R198" s="364">
        <f t="shared" si="372"/>
        <v>35.200000000000003</v>
      </c>
      <c r="S198" s="365">
        <f t="shared" si="373"/>
        <v>37.122644346174127</v>
      </c>
      <c r="T198" s="365">
        <f t="shared" si="374"/>
        <v>35.660703684080495</v>
      </c>
      <c r="U198" s="365">
        <f t="shared" si="422"/>
        <v>2.6584265046661448</v>
      </c>
      <c r="V198" s="365">
        <f t="shared" si="376"/>
        <v>2.0086196934578107</v>
      </c>
      <c r="W198" s="358">
        <f t="shared" si="423"/>
        <v>-3.8962873551409314</v>
      </c>
      <c r="X198" s="366">
        <f t="shared" si="378"/>
        <v>312.73885350318471</v>
      </c>
      <c r="Y198" s="367">
        <f t="shared" ref="Y198:AA198" si="438">H198*$E198/1000</f>
        <v>3.0022929936305731</v>
      </c>
      <c r="Z198" s="367">
        <f t="shared" si="438"/>
        <v>1.7826114649681528</v>
      </c>
      <c r="AA198" s="367">
        <f t="shared" si="438"/>
        <v>3.2212101910828026</v>
      </c>
      <c r="AB198" s="367">
        <f t="shared" ref="AB198:AF198" si="439">L198*$E198/1000</f>
        <v>3.6903184713375801</v>
      </c>
      <c r="AC198" s="367">
        <f t="shared" si="439"/>
        <v>2.7208280254777071</v>
      </c>
      <c r="AD198" s="367">
        <f t="shared" si="439"/>
        <v>0.25019108280254776</v>
      </c>
      <c r="AE198" s="367">
        <f t="shared" si="439"/>
        <v>0.3127388535031847</v>
      </c>
      <c r="AF198" s="367">
        <f t="shared" si="439"/>
        <v>0.28146496815286626</v>
      </c>
      <c r="AG198" s="368">
        <f t="shared" si="381"/>
        <v>3.7599480088990438</v>
      </c>
      <c r="AH198" s="369"/>
      <c r="AI198" s="344">
        <v>72.32264434617413</v>
      </c>
      <c r="AJ198" s="193"/>
      <c r="AK198" s="193"/>
      <c r="AL198" s="193"/>
      <c r="AM198" s="193"/>
    </row>
    <row r="199" spans="1:39" ht="12.75" customHeight="1">
      <c r="A199" s="329">
        <v>196</v>
      </c>
      <c r="B199" s="345">
        <v>7</v>
      </c>
      <c r="C199" s="331">
        <v>48</v>
      </c>
      <c r="D199" s="358">
        <f>測定日数!F52</f>
        <v>28</v>
      </c>
      <c r="E199" s="359">
        <f>mm!F52</f>
        <v>437.10191082802544</v>
      </c>
      <c r="F199" s="360">
        <f>pH!F52</f>
        <v>5.0599999999999996</v>
      </c>
      <c r="G199" s="360">
        <f>EC!F52</f>
        <v>0.96</v>
      </c>
      <c r="H199" s="361">
        <f>'SO4'!F52</f>
        <v>11.3</v>
      </c>
      <c r="I199" s="361">
        <f>'NO3'!F52</f>
        <v>4.3</v>
      </c>
      <c r="J199" s="361">
        <f>Cl!F52</f>
        <v>6.2</v>
      </c>
      <c r="K199" s="361">
        <f>H!F52</f>
        <v>8.7096358995608174</v>
      </c>
      <c r="L199" s="361">
        <f>'NH4'!F52</f>
        <v>29.4</v>
      </c>
      <c r="M199" s="361">
        <f>Na!F52</f>
        <v>4.9000000000000004</v>
      </c>
      <c r="N199" s="361">
        <f>K!F52</f>
        <v>3.4</v>
      </c>
      <c r="O199" s="361">
        <f>Mg!F52</f>
        <v>1</v>
      </c>
      <c r="P199" s="362">
        <f>Ca!F52</f>
        <v>1.3</v>
      </c>
      <c r="Q199" s="363">
        <f t="shared" si="371"/>
        <v>0.63594811614929236</v>
      </c>
      <c r="R199" s="364">
        <f t="shared" si="372"/>
        <v>33.1</v>
      </c>
      <c r="S199" s="365">
        <f t="shared" si="373"/>
        <v>51.009635899560806</v>
      </c>
      <c r="T199" s="365">
        <f t="shared" si="374"/>
        <v>33.735948116149295</v>
      </c>
      <c r="U199" s="365">
        <f t="shared" si="422"/>
        <v>21.293203457624674</v>
      </c>
      <c r="V199" s="365">
        <f t="shared" si="376"/>
        <v>20.382994564305935</v>
      </c>
      <c r="W199" s="358">
        <f t="shared" si="423"/>
        <v>-5.7697411766472193</v>
      </c>
      <c r="X199" s="366">
        <f t="shared" si="378"/>
        <v>437.10191082802544</v>
      </c>
      <c r="Y199" s="367">
        <f t="shared" ref="Y199:AA199" si="440">H199*$E199/1000</f>
        <v>4.9392515923566878</v>
      </c>
      <c r="Z199" s="367">
        <f t="shared" si="440"/>
        <v>1.8795382165605092</v>
      </c>
      <c r="AA199" s="367">
        <f t="shared" si="440"/>
        <v>2.7100318471337577</v>
      </c>
      <c r="AB199" s="367">
        <f t="shared" ref="AB199:AF199" si="441">L199*$E199/1000</f>
        <v>12.850796178343948</v>
      </c>
      <c r="AC199" s="367">
        <f t="shared" si="441"/>
        <v>2.1417993630573244</v>
      </c>
      <c r="AD199" s="367">
        <f t="shared" si="441"/>
        <v>1.4861464968152864</v>
      </c>
      <c r="AE199" s="367">
        <f t="shared" si="441"/>
        <v>0.43710191082802546</v>
      </c>
      <c r="AF199" s="367">
        <f t="shared" si="441"/>
        <v>0.56823248407643312</v>
      </c>
      <c r="AG199" s="368">
        <f t="shared" si="381"/>
        <v>3.8069984943144015</v>
      </c>
      <c r="AH199" s="369"/>
      <c r="AI199" s="344">
        <v>84.1096358995608</v>
      </c>
      <c r="AJ199" s="193"/>
      <c r="AK199" s="193"/>
      <c r="AL199" s="193"/>
      <c r="AM199" s="193"/>
    </row>
    <row r="200" spans="1:39" ht="12.75" customHeight="1">
      <c r="A200" s="329">
        <v>197</v>
      </c>
      <c r="B200" s="345">
        <v>7</v>
      </c>
      <c r="C200" s="331">
        <v>49</v>
      </c>
      <c r="D200" s="358">
        <f>測定日数!F53</f>
        <v>27</v>
      </c>
      <c r="E200" s="359">
        <f>mm!F53</f>
        <v>291.656050955414</v>
      </c>
      <c r="F200" s="360">
        <f>pH!F53</f>
        <v>4.7837233134099373</v>
      </c>
      <c r="G200" s="360">
        <f>EC!F53</f>
        <v>1.0327138021402054</v>
      </c>
      <c r="H200" s="361">
        <f>'SO4'!F53</f>
        <v>11.794819367469133</v>
      </c>
      <c r="I200" s="361">
        <f>'NO3'!F53</f>
        <v>5.9166925938584196</v>
      </c>
      <c r="J200" s="361">
        <f>Cl!F53</f>
        <v>5.9920253234154197</v>
      </c>
      <c r="K200" s="361">
        <f>H!F53</f>
        <v>16.454196770477544</v>
      </c>
      <c r="L200" s="361">
        <f>'NH4'!F53</f>
        <v>5.1497772635047676</v>
      </c>
      <c r="M200" s="361">
        <f>Na!F53</f>
        <v>4.5089076018690077</v>
      </c>
      <c r="N200" s="361">
        <f>K!F53</f>
        <v>0</v>
      </c>
      <c r="O200" s="361">
        <f>Mg!F53</f>
        <v>0.23627444809591214</v>
      </c>
      <c r="P200" s="362">
        <f>Ca!F53</f>
        <v>1.6966259046087295</v>
      </c>
      <c r="Q200" s="363">
        <f t="shared" si="371"/>
        <v>0.33662393977261246</v>
      </c>
      <c r="R200" s="364">
        <f t="shared" si="372"/>
        <v>35.498356652212102</v>
      </c>
      <c r="S200" s="365">
        <f t="shared" si="373"/>
        <v>29.978682341260605</v>
      </c>
      <c r="T200" s="365">
        <f t="shared" si="374"/>
        <v>35.834980591984717</v>
      </c>
      <c r="U200" s="365">
        <f t="shared" si="422"/>
        <v>-8.4299387935085832</v>
      </c>
      <c r="V200" s="365">
        <f t="shared" si="376"/>
        <v>-8.898301643936982</v>
      </c>
      <c r="W200" s="358">
        <f t="shared" si="423"/>
        <v>-4.9448038325895434</v>
      </c>
      <c r="X200" s="366">
        <f t="shared" si="378"/>
        <v>291.656050955414</v>
      </c>
      <c r="Y200" s="367">
        <f t="shared" ref="Y200:AA200" si="442">H200*$E200/1000</f>
        <v>3.4400304384484812</v>
      </c>
      <c r="Z200" s="367">
        <f t="shared" si="442"/>
        <v>1.7256391966418918</v>
      </c>
      <c r="AA200" s="367">
        <f t="shared" si="442"/>
        <v>1.7476104430521786</v>
      </c>
      <c r="AB200" s="367">
        <f t="shared" ref="AB200:AF200" si="443">L200*$E200/1000</f>
        <v>1.5019636999737791</v>
      </c>
      <c r="AC200" s="367">
        <f t="shared" si="443"/>
        <v>1.3150501852839609</v>
      </c>
      <c r="AD200" s="367">
        <f t="shared" si="443"/>
        <v>0</v>
      </c>
      <c r="AE200" s="367">
        <f t="shared" si="443"/>
        <v>6.8910872473323684E-2</v>
      </c>
      <c r="AF200" s="367">
        <f t="shared" si="443"/>
        <v>0.49483121128683899</v>
      </c>
      <c r="AG200" s="368">
        <f t="shared" si="381"/>
        <v>4.7989660517208073</v>
      </c>
      <c r="AH200" s="369"/>
      <c r="AI200" s="344">
        <v>65.477038993472704</v>
      </c>
      <c r="AJ200" s="193"/>
      <c r="AK200" s="193"/>
      <c r="AL200" s="193"/>
      <c r="AM200" s="193"/>
    </row>
    <row r="201" spans="1:39" ht="12.75" customHeight="1">
      <c r="A201" s="329">
        <v>198</v>
      </c>
      <c r="B201" s="345">
        <v>7</v>
      </c>
      <c r="C201" s="331">
        <v>50</v>
      </c>
      <c r="D201" s="358">
        <f>測定日数!F54</f>
        <v>28</v>
      </c>
      <c r="E201" s="359">
        <f>mm!F54</f>
        <v>147.24856179919064</v>
      </c>
      <c r="F201" s="360">
        <f>pH!F54</f>
        <v>4.37</v>
      </c>
      <c r="G201" s="360">
        <f>EC!F54</f>
        <v>2.1</v>
      </c>
      <c r="H201" s="361">
        <f>'SO4'!F54</f>
        <v>17.8</v>
      </c>
      <c r="I201" s="361">
        <f>'NO3'!F54</f>
        <v>16.399999999999999</v>
      </c>
      <c r="J201" s="361">
        <f>Cl!F54</f>
        <v>19.399999999999999</v>
      </c>
      <c r="K201" s="361">
        <f>H!F54</f>
        <v>42.657951880159267</v>
      </c>
      <c r="L201" s="361">
        <f>'NH4'!F54</f>
        <v>10</v>
      </c>
      <c r="M201" s="361">
        <f>Na!F54</f>
        <v>16.899999999999999</v>
      </c>
      <c r="N201" s="361">
        <f>K!F54</f>
        <v>0.7</v>
      </c>
      <c r="O201" s="361">
        <f>Mg!F54</f>
        <v>1.8</v>
      </c>
      <c r="P201" s="362">
        <f>Ca!F54</f>
        <v>1</v>
      </c>
      <c r="Q201" s="363">
        <f t="shared" si="371"/>
        <v>0.12984393995831164</v>
      </c>
      <c r="R201" s="364">
        <f t="shared" si="372"/>
        <v>71.400000000000006</v>
      </c>
      <c r="S201" s="365">
        <f t="shared" si="373"/>
        <v>75.857951880159263</v>
      </c>
      <c r="T201" s="365">
        <f t="shared" si="374"/>
        <v>71.529843939958312</v>
      </c>
      <c r="U201" s="365">
        <f t="shared" si="422"/>
        <v>3.0273080830210137</v>
      </c>
      <c r="V201" s="365">
        <f t="shared" si="376"/>
        <v>2.9365443157066262</v>
      </c>
      <c r="W201" s="358">
        <f t="shared" si="423"/>
        <v>3.1430669130640032</v>
      </c>
      <c r="X201" s="366">
        <f t="shared" si="378"/>
        <v>147.24856179919064</v>
      </c>
      <c r="Y201" s="367">
        <f t="shared" ref="Y201:AA201" si="444">H201*$E201/1000</f>
        <v>2.6210244000255933</v>
      </c>
      <c r="Z201" s="367">
        <f t="shared" si="444"/>
        <v>2.4148764135067262</v>
      </c>
      <c r="AA201" s="367">
        <f t="shared" si="444"/>
        <v>2.8566220989042983</v>
      </c>
      <c r="AB201" s="367">
        <f t="shared" ref="AB201:AF201" si="445">L201*$E201/1000</f>
        <v>1.4724856179919064</v>
      </c>
      <c r="AC201" s="367">
        <f t="shared" si="445"/>
        <v>2.4885006944063215</v>
      </c>
      <c r="AD201" s="367">
        <f t="shared" si="445"/>
        <v>0.10307399325943344</v>
      </c>
      <c r="AE201" s="367">
        <f t="shared" si="445"/>
        <v>0.26504741123854314</v>
      </c>
      <c r="AF201" s="367">
        <f t="shared" si="445"/>
        <v>0.14724856179919063</v>
      </c>
      <c r="AG201" s="368">
        <f t="shared" si="381"/>
        <v>6.2813220636525324</v>
      </c>
      <c r="AH201" s="369"/>
      <c r="AI201" s="344">
        <v>147.25795188015928</v>
      </c>
      <c r="AJ201" s="193"/>
      <c r="AK201" s="193"/>
      <c r="AL201" s="193"/>
      <c r="AM201" s="193"/>
    </row>
    <row r="202" spans="1:39" ht="12.75" customHeight="1">
      <c r="A202" s="329">
        <v>199</v>
      </c>
      <c r="B202" s="345">
        <v>7</v>
      </c>
      <c r="C202" s="331">
        <v>51</v>
      </c>
      <c r="D202" s="358">
        <f>測定日数!F55</f>
        <v>28</v>
      </c>
      <c r="E202" s="359">
        <f>mm!F55</f>
        <v>118.5</v>
      </c>
      <c r="F202" s="360">
        <f>pH!F55</f>
        <v>5.0476885565082021</v>
      </c>
      <c r="G202" s="360">
        <f>EC!F55</f>
        <v>0.99462447257383968</v>
      </c>
      <c r="H202" s="361">
        <f>'SO4'!F55</f>
        <v>10.487028588847862</v>
      </c>
      <c r="I202" s="361">
        <f>'NO3'!F55</f>
        <v>3.53284518557984</v>
      </c>
      <c r="J202" s="361">
        <f>Cl!F55</f>
        <v>17.746514077591904</v>
      </c>
      <c r="K202" s="361">
        <f>H!F55</f>
        <v>8.9600708441778174</v>
      </c>
      <c r="L202" s="361">
        <f>'NH4'!F55</f>
        <v>1.0899361007419051</v>
      </c>
      <c r="M202" s="361">
        <f>Na!F55</f>
        <v>19.426901808344486</v>
      </c>
      <c r="N202" s="361">
        <f>K!F55</f>
        <v>2.7345225376887132</v>
      </c>
      <c r="O202" s="361">
        <f>Mg!F55</f>
        <v>2.4393459915611815</v>
      </c>
      <c r="P202" s="362">
        <f>Ca!F55</f>
        <v>2.1254958437555271</v>
      </c>
      <c r="Q202" s="363">
        <f t="shared" si="371"/>
        <v>0.61817329784519126</v>
      </c>
      <c r="R202" s="364">
        <f t="shared" si="372"/>
        <v>42.253416440867468</v>
      </c>
      <c r="S202" s="365">
        <f t="shared" si="373"/>
        <v>41.341114961586349</v>
      </c>
      <c r="T202" s="365">
        <f t="shared" si="374"/>
        <v>42.871589738712657</v>
      </c>
      <c r="U202" s="365">
        <f t="shared" si="422"/>
        <v>-1.0913411008777301</v>
      </c>
      <c r="V202" s="365">
        <f t="shared" si="376"/>
        <v>-1.8173917849724091</v>
      </c>
      <c r="W202" s="358">
        <f t="shared" si="423"/>
        <v>-9.704499933367817</v>
      </c>
      <c r="X202" s="366">
        <f t="shared" si="378"/>
        <v>118.5</v>
      </c>
      <c r="Y202" s="367">
        <f t="shared" ref="Y202:AA202" si="446">H202*$E202/1000</f>
        <v>1.2427128877784717</v>
      </c>
      <c r="Z202" s="367">
        <f t="shared" si="446"/>
        <v>0.41864215449121106</v>
      </c>
      <c r="AA202" s="367">
        <f t="shared" si="446"/>
        <v>2.1029619181946404</v>
      </c>
      <c r="AB202" s="367">
        <f t="shared" ref="AB202:AF202" si="447">L202*$E202/1000</f>
        <v>0.12915742793791574</v>
      </c>
      <c r="AC202" s="367">
        <f t="shared" si="447"/>
        <v>2.3020878642888216</v>
      </c>
      <c r="AD202" s="367">
        <f t="shared" si="447"/>
        <v>0.32404092071611251</v>
      </c>
      <c r="AE202" s="367">
        <f t="shared" si="447"/>
        <v>0.2890625</v>
      </c>
      <c r="AF202" s="367">
        <f t="shared" si="447"/>
        <v>0.25187125748502998</v>
      </c>
      <c r="AG202" s="368">
        <f t="shared" si="381"/>
        <v>1.0617683950350714</v>
      </c>
      <c r="AH202" s="369"/>
      <c r="AI202" s="344">
        <v>83.594531402453811</v>
      </c>
      <c r="AJ202" s="193"/>
      <c r="AK202" s="193"/>
      <c r="AL202" s="193"/>
      <c r="AM202" s="193"/>
    </row>
    <row r="203" spans="1:39" ht="12.75" customHeight="1">
      <c r="A203" s="329">
        <v>200</v>
      </c>
      <c r="B203" s="345">
        <v>7</v>
      </c>
      <c r="C203" s="331">
        <v>52</v>
      </c>
      <c r="D203" s="358">
        <f>測定日数!F56</f>
        <v>28</v>
      </c>
      <c r="E203" s="359">
        <f>mm!F56</f>
        <v>107.44550208133853</v>
      </c>
      <c r="F203" s="360">
        <f>pH!F56</f>
        <v>5.7</v>
      </c>
      <c r="G203" s="360">
        <f>EC!F56</f>
        <v>1.2</v>
      </c>
      <c r="H203" s="361">
        <f>'SO4'!F56</f>
        <v>13.3</v>
      </c>
      <c r="I203" s="361">
        <f>'NO3'!F56</f>
        <v>16.3</v>
      </c>
      <c r="J203" s="361">
        <f>Cl!F56</f>
        <v>42.1</v>
      </c>
      <c r="K203" s="361">
        <f>H!F56</f>
        <v>1.9952623149688791</v>
      </c>
      <c r="L203" s="361">
        <f>'NH4'!F56</f>
        <v>12.6</v>
      </c>
      <c r="M203" s="361">
        <f>Na!F56</f>
        <v>39.6</v>
      </c>
      <c r="N203" s="361">
        <f>K!F56</f>
        <v>1.4</v>
      </c>
      <c r="O203" s="361">
        <f>Mg!F56</f>
        <v>4.2</v>
      </c>
      <c r="P203" s="362">
        <f>Ca!F56</f>
        <v>8.5</v>
      </c>
      <c r="Q203" s="363">
        <f t="shared" si="371"/>
        <v>2.7760142118247448</v>
      </c>
      <c r="R203" s="364">
        <f t="shared" si="372"/>
        <v>85</v>
      </c>
      <c r="S203" s="365">
        <f t="shared" si="373"/>
        <v>80.995262314968883</v>
      </c>
      <c r="T203" s="365">
        <f t="shared" si="374"/>
        <v>87.776014211824744</v>
      </c>
      <c r="U203" s="365">
        <f t="shared" si="422"/>
        <v>-2.4125614365019037</v>
      </c>
      <c r="V203" s="365">
        <f t="shared" si="376"/>
        <v>-4.0177167800110638</v>
      </c>
      <c r="W203" s="358">
        <f t="shared" si="423"/>
        <v>-1.3483415814698121</v>
      </c>
      <c r="X203" s="366">
        <f t="shared" si="378"/>
        <v>107.44550208133853</v>
      </c>
      <c r="Y203" s="367">
        <f t="shared" ref="Y203:AA203" si="448">H203*$E203/1000</f>
        <v>1.4290251776818024</v>
      </c>
      <c r="Z203" s="367">
        <f t="shared" si="448"/>
        <v>1.7513616839258181</v>
      </c>
      <c r="AA203" s="367">
        <f t="shared" si="448"/>
        <v>4.5234556376243527</v>
      </c>
      <c r="AB203" s="367">
        <f t="shared" ref="AB203:AF203" si="449">L203*$E203/1000</f>
        <v>1.3538133262248655</v>
      </c>
      <c r="AC203" s="367">
        <f t="shared" si="449"/>
        <v>4.2548418824210055</v>
      </c>
      <c r="AD203" s="367">
        <f t="shared" si="449"/>
        <v>0.15042370291387394</v>
      </c>
      <c r="AE203" s="367">
        <f t="shared" si="449"/>
        <v>0.45127110874162185</v>
      </c>
      <c r="AF203" s="367">
        <f t="shared" si="449"/>
        <v>0.91328676769137751</v>
      </c>
      <c r="AG203" s="368">
        <f t="shared" si="381"/>
        <v>0.21438196121580502</v>
      </c>
      <c r="AH203" s="369"/>
      <c r="AI203" s="344">
        <v>165.9952623149689</v>
      </c>
      <c r="AJ203" s="193"/>
      <c r="AK203" s="193"/>
      <c r="AL203" s="193"/>
      <c r="AM203" s="193"/>
    </row>
    <row r="204" spans="1:39" ht="12.75" customHeight="1">
      <c r="A204" s="329">
        <v>201</v>
      </c>
      <c r="B204" s="345">
        <v>8</v>
      </c>
      <c r="C204" s="371">
        <v>1</v>
      </c>
      <c r="D204" s="358">
        <f>測定日数!G5</f>
        <v>35</v>
      </c>
      <c r="E204" s="359">
        <f>mm!G5</f>
        <v>129.66045855760936</v>
      </c>
      <c r="F204" s="360">
        <f>pH!G5</f>
        <v>4.6766855746983005</v>
      </c>
      <c r="G204" s="360">
        <f>EC!G5</f>
        <v>1.2607297834732658</v>
      </c>
      <c r="H204" s="361">
        <f>'SO4'!G5</f>
        <v>13.900666980984441</v>
      </c>
      <c r="I204" s="361">
        <f>'NO3'!G5</f>
        <v>8.6806200882369975</v>
      </c>
      <c r="J204" s="361">
        <f>Cl!G5</f>
        <v>15.503681309629435</v>
      </c>
      <c r="K204" s="361">
        <f>H!G5</f>
        <v>21.053021079437496</v>
      </c>
      <c r="L204" s="361">
        <f>'NH4'!G5</f>
        <v>16.634277479204872</v>
      </c>
      <c r="M204" s="361">
        <f>Na!G5</f>
        <v>5.6317958722509109</v>
      </c>
      <c r="N204" s="361">
        <f>K!G5</f>
        <v>0.57233162162700824</v>
      </c>
      <c r="O204" s="361">
        <f>Mg!G5</f>
        <v>0.68056232581339349</v>
      </c>
      <c r="P204" s="362">
        <f>Ca!G5</f>
        <v>2.1627198667484717</v>
      </c>
      <c r="Q204" s="363">
        <f t="shared" si="371"/>
        <v>0.26309176824421521</v>
      </c>
      <c r="R204" s="364">
        <f t="shared" si="372"/>
        <v>51.985635359835314</v>
      </c>
      <c r="S204" s="365">
        <f t="shared" si="373"/>
        <v>49.577990437644019</v>
      </c>
      <c r="T204" s="365">
        <f t="shared" si="374"/>
        <v>52.24872712807953</v>
      </c>
      <c r="U204" s="365">
        <f t="shared" si="422"/>
        <v>-2.3705779537569933</v>
      </c>
      <c r="V204" s="365">
        <f t="shared" si="376"/>
        <v>-2.6228250839095324</v>
      </c>
      <c r="W204" s="358">
        <f t="shared" si="423"/>
        <v>2.5533765063859177</v>
      </c>
      <c r="X204" s="366">
        <f t="shared" si="378"/>
        <v>129.66045855760936</v>
      </c>
      <c r="Y204" s="367">
        <f t="shared" ref="Y204:AA204" si="450">H204*$E204/1000</f>
        <v>1.8023668550110619</v>
      </c>
      <c r="Z204" s="367">
        <f t="shared" si="450"/>
        <v>1.1255331812052045</v>
      </c>
      <c r="AA204" s="367">
        <f t="shared" si="450"/>
        <v>2.0102144279375902</v>
      </c>
      <c r="AB204" s="367">
        <f t="shared" ref="AB204:AF204" si="451">L204*$E204/1000</f>
        <v>2.1568080457282179</v>
      </c>
      <c r="AC204" s="367">
        <f t="shared" si="451"/>
        <v>0.7302212352989047</v>
      </c>
      <c r="AD204" s="367">
        <f t="shared" si="451"/>
        <v>7.4208780507178065E-2</v>
      </c>
      <c r="AE204" s="367">
        <f t="shared" si="451"/>
        <v>8.8242023241997744E-2</v>
      </c>
      <c r="AF204" s="367">
        <f t="shared" si="451"/>
        <v>0.28041924965425863</v>
      </c>
      <c r="AG204" s="368">
        <f t="shared" si="381"/>
        <v>2.729744367182882</v>
      </c>
      <c r="AH204" s="369"/>
      <c r="AI204" s="344">
        <v>101.56362579747933</v>
      </c>
      <c r="AJ204" s="193"/>
      <c r="AK204" s="193"/>
      <c r="AL204" s="193"/>
      <c r="AM204" s="193"/>
    </row>
    <row r="205" spans="1:39" ht="12.75" customHeight="1">
      <c r="A205" s="329">
        <v>202</v>
      </c>
      <c r="B205" s="345">
        <v>8</v>
      </c>
      <c r="C205" s="371">
        <v>2</v>
      </c>
      <c r="D205" s="346">
        <f>測定日数!G6</f>
        <v>28</v>
      </c>
      <c r="E205" s="347">
        <f>mm!G6</f>
        <v>166.78455227047672</v>
      </c>
      <c r="F205" s="348">
        <f>pH!G6</f>
        <v>5.0084277424947388</v>
      </c>
      <c r="G205" s="348">
        <f>EC!G6</f>
        <v>0.58186344359626796</v>
      </c>
      <c r="H205" s="349">
        <f>'SO4'!G6</f>
        <v>6.580586423149029</v>
      </c>
      <c r="I205" s="349">
        <f>'NO3'!G6</f>
        <v>5.6488018055097067</v>
      </c>
      <c r="J205" s="349">
        <f>Cl!G6</f>
        <v>2.781563391212543</v>
      </c>
      <c r="K205" s="349">
        <f>H!G6</f>
        <v>9.8078148224339152</v>
      </c>
      <c r="L205" s="349">
        <f>'NH4'!G6</f>
        <v>16.221683107045074</v>
      </c>
      <c r="M205" s="349">
        <f>Na!G6</f>
        <v>4.2810796063981824</v>
      </c>
      <c r="N205" s="349">
        <f>K!G6</f>
        <v>0.21432480081830396</v>
      </c>
      <c r="O205" s="349">
        <f>Mg!G6</f>
        <v>0.33573453163288242</v>
      </c>
      <c r="P205" s="350">
        <f>Ca!G6</f>
        <v>1.0093420966803599</v>
      </c>
      <c r="Q205" s="351">
        <f t="shared" si="371"/>
        <v>0.56474114193128844</v>
      </c>
      <c r="R205" s="352">
        <f t="shared" si="372"/>
        <v>21.591538043020307</v>
      </c>
      <c r="S205" s="353">
        <f t="shared" si="373"/>
        <v>33.215055593321964</v>
      </c>
      <c r="T205" s="353">
        <f t="shared" si="374"/>
        <v>22.156279184951593</v>
      </c>
      <c r="U205" s="353"/>
      <c r="V205" s="353">
        <f t="shared" si="376"/>
        <v>19.972024248022247</v>
      </c>
      <c r="W205" s="346"/>
      <c r="X205" s="354">
        <f t="shared" si="378"/>
        <v>166.78455227047672</v>
      </c>
      <c r="Y205" s="355">
        <f t="shared" ref="Y205:AA205" si="452">H205*$E205/1000</f>
        <v>1.0975401602620887</v>
      </c>
      <c r="Z205" s="355">
        <f t="shared" si="452"/>
        <v>0.94213287999659701</v>
      </c>
      <c r="AA205" s="355">
        <f t="shared" si="452"/>
        <v>0.46392180481533291</v>
      </c>
      <c r="AB205" s="355">
        <f t="shared" ref="AB205:AF205" si="453">L205*$E205/1000</f>
        <v>2.7055261540820683</v>
      </c>
      <c r="AC205" s="355">
        <f t="shared" si="453"/>
        <v>0.7140179453873895</v>
      </c>
      <c r="AD205" s="355">
        <f t="shared" si="453"/>
        <v>3.5746065944939925E-2</v>
      </c>
      <c r="AE205" s="355">
        <f t="shared" si="453"/>
        <v>5.5995333540128499E-2</v>
      </c>
      <c r="AF205" s="355">
        <f t="shared" si="453"/>
        <v>0.16834266968257805</v>
      </c>
      <c r="AG205" s="356">
        <f t="shared" si="381"/>
        <v>1.6357920039113858</v>
      </c>
      <c r="AH205" s="357"/>
      <c r="AI205" s="344">
        <v>0</v>
      </c>
      <c r="AJ205" s="193"/>
      <c r="AK205" s="193"/>
      <c r="AL205" s="193"/>
      <c r="AM205" s="193"/>
    </row>
    <row r="206" spans="1:39" ht="12.75" customHeight="1">
      <c r="A206" s="329">
        <v>203</v>
      </c>
      <c r="B206" s="345">
        <v>8</v>
      </c>
      <c r="C206" s="371">
        <v>3</v>
      </c>
      <c r="D206" s="358">
        <f>測定日数!G7</f>
        <v>35</v>
      </c>
      <c r="E206" s="359">
        <f>mm!G7</f>
        <v>134.52229299363057</v>
      </c>
      <c r="F206" s="360">
        <f>pH!G7</f>
        <v>4.7712946043902793</v>
      </c>
      <c r="G206" s="360">
        <f>EC!G7</f>
        <v>1.2113996212121214</v>
      </c>
      <c r="H206" s="361">
        <f>'SO4'!G7</f>
        <v>13.871577099116163</v>
      </c>
      <c r="I206" s="361">
        <f>'NO3'!G7</f>
        <v>7.2476783968719447</v>
      </c>
      <c r="J206" s="361">
        <f>Cl!G7</f>
        <v>8.2967367611232206</v>
      </c>
      <c r="K206" s="361">
        <f>H!G7</f>
        <v>16.931888333042878</v>
      </c>
      <c r="L206" s="361">
        <f>'NH4'!G7</f>
        <v>12.258522727272727</v>
      </c>
      <c r="M206" s="361">
        <f>Na!G7</f>
        <v>5.3460556653491427</v>
      </c>
      <c r="N206" s="361">
        <f>K!G7</f>
        <v>0.34475993954894218</v>
      </c>
      <c r="O206" s="361">
        <f>Mg!G7</f>
        <v>1.0618336139169473</v>
      </c>
      <c r="P206" s="362">
        <f>Ca!G7</f>
        <v>2.7125946969696972</v>
      </c>
      <c r="Q206" s="363">
        <f t="shared" si="371"/>
        <v>0.32712692369124202</v>
      </c>
      <c r="R206" s="364">
        <f t="shared" si="372"/>
        <v>43.287569356227493</v>
      </c>
      <c r="S206" s="365">
        <f t="shared" si="373"/>
        <v>42.430083286986971</v>
      </c>
      <c r="T206" s="365">
        <f t="shared" si="374"/>
        <v>43.614696279918732</v>
      </c>
      <c r="U206" s="365">
        <f t="shared" ref="U206:U208" si="454">(S206-R206)/(R206+S206)*100</f>
        <v>-1.0003611190913804</v>
      </c>
      <c r="V206" s="365">
        <f t="shared" si="376"/>
        <v>-1.3767401100849397</v>
      </c>
      <c r="W206" s="358">
        <f t="shared" ref="W206:W208" si="455">100*((349.7*10^(2-F206)+(80*2*H206+71.5*I206+76.3*J206+73.5*L206+50.1*M206+73.5*N206+59.8*2*P206+53.3*2*O206)/10000)-G206)/((349.7*10^(2-F206)+(80*2*H206+71.5*I206+76.3*J206+73.5*L206+50.1*M206+73.5*N206+59.8*2*P206+53.3*2*O206)/10000)+G206)</f>
        <v>-5.1672798946876908</v>
      </c>
      <c r="X206" s="366">
        <f t="shared" si="378"/>
        <v>134.52229299363057</v>
      </c>
      <c r="Y206" s="367">
        <f t="shared" ref="Y206:AA206" si="456">H206*$E206/1000</f>
        <v>1.8660363588110405</v>
      </c>
      <c r="Z206" s="367">
        <f t="shared" si="456"/>
        <v>0.97497431682761437</v>
      </c>
      <c r="AA206" s="367">
        <f t="shared" si="456"/>
        <v>1.1160960534708433</v>
      </c>
      <c r="AB206" s="367">
        <f t="shared" ref="AB206:AF206" si="457">L206*$E206/1000</f>
        <v>1.6490445859872611</v>
      </c>
      <c r="AC206" s="367">
        <f t="shared" si="457"/>
        <v>0.71916366657435593</v>
      </c>
      <c r="AD206" s="367">
        <f t="shared" si="457"/>
        <v>4.6377897600469162E-2</v>
      </c>
      <c r="AE206" s="367">
        <f t="shared" si="457"/>
        <v>0.1428402925218212</v>
      </c>
      <c r="AF206" s="367">
        <f t="shared" si="457"/>
        <v>0.36490445859872611</v>
      </c>
      <c r="AG206" s="368">
        <f t="shared" si="381"/>
        <v>2.2777164432730292</v>
      </c>
      <c r="AH206" s="369"/>
      <c r="AI206" s="344">
        <v>85.717652643214464</v>
      </c>
      <c r="AJ206" s="193"/>
      <c r="AK206" s="193"/>
      <c r="AL206" s="193"/>
      <c r="AM206" s="193"/>
    </row>
    <row r="207" spans="1:39" ht="12.75" customHeight="1">
      <c r="A207" s="329">
        <v>204</v>
      </c>
      <c r="B207" s="345">
        <v>8</v>
      </c>
      <c r="C207" s="371">
        <v>4</v>
      </c>
      <c r="D207" s="358">
        <f>測定日数!G8</f>
        <v>35</v>
      </c>
      <c r="E207" s="359">
        <f>mm!G8</f>
        <v>171.64875111010667</v>
      </c>
      <c r="F207" s="360">
        <f>pH!G8</f>
        <v>4.5267163072128636</v>
      </c>
      <c r="G207" s="360">
        <f>EC!G8</f>
        <v>1.5622086230876218</v>
      </c>
      <c r="H207" s="361">
        <f>'SO4'!G8</f>
        <v>20.885680215662131</v>
      </c>
      <c r="I207" s="361">
        <f>'NO3'!G8</f>
        <v>12.730846198048884</v>
      </c>
      <c r="J207" s="361">
        <f>Cl!G8</f>
        <v>6.2735968791102374</v>
      </c>
      <c r="K207" s="361">
        <f>H!G8</f>
        <v>29.73607837729843</v>
      </c>
      <c r="L207" s="361">
        <f>'NH4'!G8</f>
        <v>27.146929501185777</v>
      </c>
      <c r="M207" s="361">
        <f>Na!G8</f>
        <v>3.6388715353364094</v>
      </c>
      <c r="N207" s="361">
        <f>K!G8</f>
        <v>4.7910139493382138</v>
      </c>
      <c r="O207" s="361">
        <f>Mg!G8</f>
        <v>1.1158284881599998</v>
      </c>
      <c r="P207" s="362">
        <f>Ca!G8</f>
        <v>1.5572544988362171</v>
      </c>
      <c r="Q207" s="363">
        <f t="shared" si="371"/>
        <v>0.18626788887200818</v>
      </c>
      <c r="R207" s="364">
        <f t="shared" si="372"/>
        <v>60.775803508483378</v>
      </c>
      <c r="S207" s="365">
        <f t="shared" si="373"/>
        <v>70.659059337151263</v>
      </c>
      <c r="T207" s="365">
        <f t="shared" si="374"/>
        <v>60.962071397355388</v>
      </c>
      <c r="U207" s="365">
        <f t="shared" si="454"/>
        <v>7.5195086103413828</v>
      </c>
      <c r="V207" s="365">
        <f t="shared" si="376"/>
        <v>7.3673489094662887</v>
      </c>
      <c r="W207" s="358">
        <f t="shared" si="455"/>
        <v>6.9736656535516586</v>
      </c>
      <c r="X207" s="366">
        <f t="shared" si="378"/>
        <v>171.64875111010667</v>
      </c>
      <c r="Y207" s="367">
        <f t="shared" ref="Y207:AA207" si="458">H207*$E207/1000</f>
        <v>3.585000925103468</v>
      </c>
      <c r="Z207" s="367">
        <f t="shared" si="458"/>
        <v>2.1852338504699405</v>
      </c>
      <c r="AA207" s="367">
        <f t="shared" si="458"/>
        <v>1.0768550692675352</v>
      </c>
      <c r="AB207" s="367">
        <f t="shared" ref="AB207:AF207" si="459">L207*$E207/1000</f>
        <v>4.6597365453526498</v>
      </c>
      <c r="AC207" s="367">
        <f t="shared" si="459"/>
        <v>0.62460775449061112</v>
      </c>
      <c r="AD207" s="367">
        <f t="shared" si="459"/>
        <v>0.8223715609550043</v>
      </c>
      <c r="AE207" s="367">
        <f t="shared" si="459"/>
        <v>0.1915305664457424</v>
      </c>
      <c r="AF207" s="367">
        <f t="shared" si="459"/>
        <v>0.26730078988583178</v>
      </c>
      <c r="AG207" s="368">
        <f t="shared" si="381"/>
        <v>5.1041607163755227</v>
      </c>
      <c r="AH207" s="369"/>
      <c r="AI207" s="344">
        <v>139.78208126782033</v>
      </c>
      <c r="AJ207" s="193"/>
      <c r="AK207" s="193"/>
      <c r="AL207" s="193"/>
      <c r="AM207" s="193"/>
    </row>
    <row r="208" spans="1:39" ht="12.75" customHeight="1">
      <c r="A208" s="329">
        <v>205</v>
      </c>
      <c r="B208" s="345">
        <v>8</v>
      </c>
      <c r="C208" s="371">
        <v>5</v>
      </c>
      <c r="D208" s="358">
        <f>測定日数!G9</f>
        <v>28</v>
      </c>
      <c r="E208" s="359">
        <f>mm!G9</f>
        <v>135.89171974522293</v>
      </c>
      <c r="F208" s="360">
        <f>pH!G9</f>
        <v>4.7699999999999996</v>
      </c>
      <c r="G208" s="360">
        <f>EC!G9</f>
        <v>1</v>
      </c>
      <c r="H208" s="361">
        <f>'SO4'!G9</f>
        <v>9.3000000000000007</v>
      </c>
      <c r="I208" s="361">
        <f>'NO3'!G9</f>
        <v>6.7</v>
      </c>
      <c r="J208" s="361">
        <f>Cl!G9</f>
        <v>7.9</v>
      </c>
      <c r="K208" s="361">
        <f>H!G9</f>
        <v>16.982436524617462</v>
      </c>
      <c r="L208" s="361">
        <f>'NH4'!G9</f>
        <v>7.9</v>
      </c>
      <c r="M208" s="361">
        <f>Na!G9</f>
        <v>8.8000000000000007</v>
      </c>
      <c r="N208" s="361">
        <f>K!G9</f>
        <v>0.6</v>
      </c>
      <c r="O208" s="361">
        <f>Mg!G9</f>
        <v>0.7</v>
      </c>
      <c r="P208" s="362">
        <f>Ca!G9</f>
        <v>1.1000000000000001</v>
      </c>
      <c r="Q208" s="363">
        <f t="shared" si="371"/>
        <v>0.3261532309950273</v>
      </c>
      <c r="R208" s="364">
        <f t="shared" si="372"/>
        <v>33.200000000000003</v>
      </c>
      <c r="S208" s="365">
        <f t="shared" si="373"/>
        <v>37.882436524617468</v>
      </c>
      <c r="T208" s="365">
        <f t="shared" si="374"/>
        <v>33.526153230995028</v>
      </c>
      <c r="U208" s="365">
        <f t="shared" si="454"/>
        <v>6.5873326148518156</v>
      </c>
      <c r="V208" s="365">
        <f t="shared" si="376"/>
        <v>6.1005031867052786</v>
      </c>
      <c r="W208" s="358">
        <f t="shared" si="455"/>
        <v>-1.1102509554242925</v>
      </c>
      <c r="X208" s="366">
        <f t="shared" si="378"/>
        <v>135.89171974522293</v>
      </c>
      <c r="Y208" s="367">
        <f t="shared" ref="Y208:AA208" si="460">H208*$E208/1000</f>
        <v>1.2637929936305734</v>
      </c>
      <c r="Z208" s="367">
        <f t="shared" si="460"/>
        <v>0.91047452229299375</v>
      </c>
      <c r="AA208" s="367">
        <f t="shared" si="460"/>
        <v>1.0735445859872612</v>
      </c>
      <c r="AB208" s="367">
        <f t="shared" ref="AB208:AF208" si="461">L208*$E208/1000</f>
        <v>1.0735445859872612</v>
      </c>
      <c r="AC208" s="367">
        <f t="shared" si="461"/>
        <v>1.1958471337579619</v>
      </c>
      <c r="AD208" s="367">
        <f t="shared" si="461"/>
        <v>8.1535031847133746E-2</v>
      </c>
      <c r="AE208" s="367">
        <f t="shared" si="461"/>
        <v>9.5124203821656039E-2</v>
      </c>
      <c r="AF208" s="367">
        <f t="shared" si="461"/>
        <v>0.14948089171974524</v>
      </c>
      <c r="AG208" s="368">
        <f t="shared" si="381"/>
        <v>2.3077725047943543</v>
      </c>
      <c r="AH208" s="369"/>
      <c r="AI208" s="344">
        <v>71.082436524617464</v>
      </c>
      <c r="AJ208" s="193"/>
      <c r="AK208" s="193"/>
      <c r="AL208" s="193"/>
      <c r="AM208" s="193"/>
    </row>
    <row r="209" spans="1:39" ht="12.75" customHeight="1">
      <c r="A209" s="329">
        <v>206</v>
      </c>
      <c r="B209" s="345">
        <v>8</v>
      </c>
      <c r="C209" s="371">
        <v>6</v>
      </c>
      <c r="D209" s="358">
        <f>測定日数!G10</f>
        <v>0</v>
      </c>
      <c r="E209" s="359"/>
      <c r="F209" s="360"/>
      <c r="G209" s="360"/>
      <c r="H209" s="361"/>
      <c r="I209" s="361"/>
      <c r="J209" s="361"/>
      <c r="K209" s="361"/>
      <c r="L209" s="361"/>
      <c r="M209" s="361"/>
      <c r="N209" s="361"/>
      <c r="O209" s="361"/>
      <c r="P209" s="362"/>
      <c r="Q209" s="363"/>
      <c r="R209" s="364"/>
      <c r="S209" s="365"/>
      <c r="T209" s="365"/>
      <c r="U209" s="365"/>
      <c r="V209" s="365"/>
      <c r="W209" s="358"/>
      <c r="X209" s="366"/>
      <c r="Y209" s="367"/>
      <c r="Z209" s="367"/>
      <c r="AA209" s="367"/>
      <c r="AB209" s="367"/>
      <c r="AC209" s="367"/>
      <c r="AD209" s="367"/>
      <c r="AE209" s="367"/>
      <c r="AF209" s="367"/>
      <c r="AG209" s="368"/>
      <c r="AH209" s="369"/>
      <c r="AI209" s="344"/>
      <c r="AJ209" s="193"/>
      <c r="AK209" s="193"/>
      <c r="AL209" s="193"/>
      <c r="AM209" s="193"/>
    </row>
    <row r="210" spans="1:39" ht="12.75" customHeight="1">
      <c r="A210" s="329">
        <v>207</v>
      </c>
      <c r="B210" s="345">
        <v>8</v>
      </c>
      <c r="C210" s="371">
        <v>7</v>
      </c>
      <c r="D210" s="358">
        <f>測定日数!G11</f>
        <v>35</v>
      </c>
      <c r="E210" s="359">
        <f>mm!G11</f>
        <v>188.5</v>
      </c>
      <c r="F210" s="360">
        <f>pH!G11</f>
        <v>4.2300000000000004</v>
      </c>
      <c r="G210" s="360">
        <f>EC!G11</f>
        <v>4.07</v>
      </c>
      <c r="H210" s="361">
        <f>'SO4'!G11</f>
        <v>37.200000000000003</v>
      </c>
      <c r="I210" s="361">
        <f>'NO3'!G11</f>
        <v>16.2</v>
      </c>
      <c r="J210" s="361">
        <f>Cl!G11</f>
        <v>98.8</v>
      </c>
      <c r="K210" s="361">
        <f>H!G11</f>
        <v>58.884365535558842</v>
      </c>
      <c r="L210" s="361">
        <f>'NH4'!G11</f>
        <v>9.9</v>
      </c>
      <c r="M210" s="361">
        <f>Na!G11</f>
        <v>77.2</v>
      </c>
      <c r="N210" s="361">
        <f>K!G11</f>
        <v>1.7</v>
      </c>
      <c r="O210" s="361">
        <f>Mg!G11</f>
        <v>9.1999999999999993</v>
      </c>
      <c r="P210" s="362">
        <f>Ca!G11</f>
        <v>3.4</v>
      </c>
      <c r="Q210" s="363">
        <f t="shared" ref="Q210:Q257" si="462">1.24*10^(F210-5.35)</f>
        <v>9.4063619303618923E-2</v>
      </c>
      <c r="R210" s="364">
        <f t="shared" ref="R210:R257" si="463">SUM(H210:J210)+H210</f>
        <v>189.39999999999998</v>
      </c>
      <c r="S210" s="365">
        <f t="shared" ref="S210:S257" si="464">SUM(K210:P210)+O210+P210</f>
        <v>172.88436553555883</v>
      </c>
      <c r="T210" s="365">
        <f t="shared" ref="T210:T257" si="465">SUM(H210:J210,Q210)+H210</f>
        <v>189.49406361930363</v>
      </c>
      <c r="U210" s="365">
        <f t="shared" ref="U210:U239" si="466">(S210-R210)/(R210+S210)*100</f>
        <v>-4.5587488822561717</v>
      </c>
      <c r="V210" s="365">
        <f t="shared" ref="V210:V257" si="467">(S210-T210)/(S210+T210)*100</f>
        <v>-4.58352284447004</v>
      </c>
      <c r="W210" s="358">
        <f t="shared" ref="W210:W239" si="468">100*((349.7*10^(2-F210)+(80*2*H210+71.5*I210+76.3*J210+73.5*L210+50.1*M210+73.5*N210+59.8*2*P210+53.3*2*O210)/10000)-G210)/((349.7*10^(2-F210)+(80*2*H210+71.5*I210+76.3*J210+73.5*L210+50.1*M210+73.5*N210+59.8*2*P210+53.3*2*O210)/10000)+G210)</f>
        <v>0.79012333594581963</v>
      </c>
      <c r="X210" s="366">
        <f t="shared" ref="X210:X257" si="469">E210</f>
        <v>188.5</v>
      </c>
      <c r="Y210" s="367">
        <f t="shared" ref="Y210:AA210" si="470">H210*$E210/1000</f>
        <v>7.0122000000000009</v>
      </c>
      <c r="Z210" s="367">
        <f t="shared" si="470"/>
        <v>3.0536999999999996</v>
      </c>
      <c r="AA210" s="367">
        <f t="shared" si="470"/>
        <v>18.623799999999999</v>
      </c>
      <c r="AB210" s="367">
        <f t="shared" ref="AB210:AF210" si="471">L210*$E210/1000</f>
        <v>1.8661500000000002</v>
      </c>
      <c r="AC210" s="367">
        <f t="shared" si="471"/>
        <v>14.552200000000001</v>
      </c>
      <c r="AD210" s="367">
        <f t="shared" si="471"/>
        <v>0.32045000000000001</v>
      </c>
      <c r="AE210" s="367">
        <f t="shared" si="471"/>
        <v>1.7341999999999997</v>
      </c>
      <c r="AF210" s="367">
        <f t="shared" si="471"/>
        <v>0.64090000000000003</v>
      </c>
      <c r="AG210" s="368">
        <f t="shared" ref="AG210:AG257" si="472">K210*$E210/1000</f>
        <v>11.099702903452842</v>
      </c>
      <c r="AH210" s="369"/>
      <c r="AI210" s="344">
        <v>479.35193052376064</v>
      </c>
      <c r="AJ210" s="193"/>
      <c r="AK210" s="193"/>
      <c r="AL210" s="193"/>
      <c r="AM210" s="193"/>
    </row>
    <row r="211" spans="1:39" ht="12.75" customHeight="1">
      <c r="A211" s="329">
        <v>208</v>
      </c>
      <c r="B211" s="345">
        <v>8</v>
      </c>
      <c r="C211" s="371">
        <v>8</v>
      </c>
      <c r="D211" s="346">
        <f>測定日数!G12</f>
        <v>35</v>
      </c>
      <c r="E211" s="347">
        <f>mm!G12</f>
        <v>197.48949044585987</v>
      </c>
      <c r="F211" s="348">
        <f>pH!G12</f>
        <v>4.516084165626971</v>
      </c>
      <c r="G211" s="348">
        <f>EC!G12</f>
        <v>1.997504277418616</v>
      </c>
      <c r="H211" s="349">
        <f>'SO4'!G12</f>
        <v>16.214747073081</v>
      </c>
      <c r="I211" s="349">
        <f>'NO3'!G12</f>
        <v>16.400386314685573</v>
      </c>
      <c r="J211" s="349">
        <f>Cl!G12</f>
        <v>22.185484925831584</v>
      </c>
      <c r="K211" s="349">
        <f>H!G12</f>
        <v>30.473043693284744</v>
      </c>
      <c r="L211" s="349">
        <f>'NH4'!G12</f>
        <v>15.390574037372515</v>
      </c>
      <c r="M211" s="349">
        <f>Na!G12</f>
        <v>20.156174333861681</v>
      </c>
      <c r="N211" s="349">
        <f>K!G12</f>
        <v>0.77624934368564635</v>
      </c>
      <c r="O211" s="349">
        <f>Mg!G12</f>
        <v>1.9784494010757865</v>
      </c>
      <c r="P211" s="350">
        <f>Ca!G12</f>
        <v>1.3764024644155024</v>
      </c>
      <c r="Q211" s="351">
        <f t="shared" si="462"/>
        <v>0.1817631542953661</v>
      </c>
      <c r="R211" s="352">
        <f t="shared" si="463"/>
        <v>71.015365386679164</v>
      </c>
      <c r="S211" s="353">
        <f t="shared" si="464"/>
        <v>73.505745139187184</v>
      </c>
      <c r="T211" s="353">
        <f t="shared" si="465"/>
        <v>71.197128540974532</v>
      </c>
      <c r="U211" s="353">
        <f t="shared" si="466"/>
        <v>1.7231944478189518</v>
      </c>
      <c r="V211" s="353">
        <f t="shared" si="467"/>
        <v>1.5954186254209517</v>
      </c>
      <c r="W211" s="346">
        <f t="shared" si="468"/>
        <v>-3.324142490964678</v>
      </c>
      <c r="X211" s="354">
        <f t="shared" si="469"/>
        <v>197.48949044585987</v>
      </c>
      <c r="Y211" s="355">
        <f t="shared" ref="Y211:AA211" si="473">H211*$E211/1000</f>
        <v>3.2022421371712646</v>
      </c>
      <c r="Z211" s="355">
        <f t="shared" si="473"/>
        <v>3.2389039364025076</v>
      </c>
      <c r="AA211" s="355">
        <f t="shared" si="473"/>
        <v>4.3814001132967855</v>
      </c>
      <c r="AB211" s="355">
        <f t="shared" ref="AB211:AF211" si="474">L211*$E211/1000</f>
        <v>3.0394766243099784</v>
      </c>
      <c r="AC211" s="355">
        <f t="shared" si="474"/>
        <v>3.9806325985322624</v>
      </c>
      <c r="AD211" s="355">
        <f t="shared" si="474"/>
        <v>0.15330108734341144</v>
      </c>
      <c r="AE211" s="355">
        <f t="shared" si="474"/>
        <v>0.39072296409137375</v>
      </c>
      <c r="AF211" s="355">
        <f t="shared" si="474"/>
        <v>0.27182502134584335</v>
      </c>
      <c r="AG211" s="356">
        <f t="shared" si="472"/>
        <v>6.0181058713212279</v>
      </c>
      <c r="AH211" s="357"/>
      <c r="AI211" s="344">
        <v>144.52111052586633</v>
      </c>
      <c r="AJ211" s="193"/>
      <c r="AK211" s="193"/>
      <c r="AL211" s="193"/>
      <c r="AM211" s="193"/>
    </row>
    <row r="212" spans="1:39" ht="12.75" customHeight="1">
      <c r="A212" s="329">
        <v>209</v>
      </c>
      <c r="B212" s="345">
        <v>8</v>
      </c>
      <c r="C212" s="371">
        <v>9</v>
      </c>
      <c r="D212" s="358">
        <f>測定日数!G13</f>
        <v>35</v>
      </c>
      <c r="E212" s="359">
        <f>mm!G13</f>
        <v>186.19203821656049</v>
      </c>
      <c r="F212" s="360">
        <f>pH!G13</f>
        <v>4.5999999999999996</v>
      </c>
      <c r="G212" s="360">
        <f>EC!G13</f>
        <v>1.7069350064911404</v>
      </c>
      <c r="H212" s="361">
        <f>'SO4'!G13</f>
        <v>14.213041952361502</v>
      </c>
      <c r="I212" s="361">
        <f>'NO3'!G13</f>
        <v>13.351515405066614</v>
      </c>
      <c r="J212" s="361">
        <f>Cl!G13</f>
        <v>22.533115920026678</v>
      </c>
      <c r="K212" s="361">
        <f>H!G13</f>
        <v>25.118864315095834</v>
      </c>
      <c r="L212" s="361">
        <f>'NH4'!G13</f>
        <v>13.459546994458419</v>
      </c>
      <c r="M212" s="361">
        <f>Na!G13</f>
        <v>19.571106611759006</v>
      </c>
      <c r="N212" s="361">
        <f>K!G13</f>
        <v>0.74851108232867292</v>
      </c>
      <c r="O212" s="361">
        <f>Mg!G13</f>
        <v>2.1854331460215444</v>
      </c>
      <c r="P212" s="362">
        <f>Ca!G13</f>
        <v>1.1674341189901229</v>
      </c>
      <c r="Q212" s="363">
        <f t="shared" si="462"/>
        <v>0.22050664684482638</v>
      </c>
      <c r="R212" s="364">
        <f t="shared" si="463"/>
        <v>64.310715229816296</v>
      </c>
      <c r="S212" s="365">
        <f t="shared" si="464"/>
        <v>65.603763533665273</v>
      </c>
      <c r="T212" s="365">
        <f t="shared" si="465"/>
        <v>64.531221876661121</v>
      </c>
      <c r="U212" s="365">
        <f t="shared" si="466"/>
        <v>0.99530730997509698</v>
      </c>
      <c r="V212" s="365">
        <f t="shared" si="467"/>
        <v>0.82417626099725516</v>
      </c>
      <c r="W212" s="358">
        <f t="shared" si="468"/>
        <v>-2.8310935870126261</v>
      </c>
      <c r="X212" s="366">
        <f t="shared" si="469"/>
        <v>186.19203821656049</v>
      </c>
      <c r="Y212" s="367">
        <f t="shared" ref="Y212:AA212" si="475">H212*$E212/1000</f>
        <v>2.6463552503676699</v>
      </c>
      <c r="Z212" s="367">
        <f t="shared" si="475"/>
        <v>2.4859458665491592</v>
      </c>
      <c r="AA212" s="367">
        <f t="shared" si="475"/>
        <v>4.1954867805197944</v>
      </c>
      <c r="AB212" s="367">
        <f t="shared" ref="AB212:AF212" si="476">L212*$E212/1000</f>
        <v>2.5060604883697937</v>
      </c>
      <c r="AC212" s="367">
        <f t="shared" si="476"/>
        <v>3.6439842301970127</v>
      </c>
      <c r="AD212" s="367">
        <f t="shared" si="476"/>
        <v>0.13936680404645932</v>
      </c>
      <c r="AE212" s="367">
        <f t="shared" si="476"/>
        <v>0.40691025184378138</v>
      </c>
      <c r="AF212" s="367">
        <f t="shared" si="476"/>
        <v>0.21736693809832558</v>
      </c>
      <c r="AG212" s="368">
        <f t="shared" si="472"/>
        <v>4.6769325445129208</v>
      </c>
      <c r="AH212" s="369"/>
      <c r="AI212" s="344">
        <v>129.91447876348155</v>
      </c>
      <c r="AJ212" s="193"/>
      <c r="AK212" s="193"/>
      <c r="AL212" s="193"/>
      <c r="AM212" s="193"/>
    </row>
    <row r="213" spans="1:39" ht="12.75" customHeight="1">
      <c r="A213" s="329">
        <v>210</v>
      </c>
      <c r="B213" s="345">
        <v>8</v>
      </c>
      <c r="C213" s="371">
        <v>10</v>
      </c>
      <c r="D213" s="358">
        <f>測定日数!G14</f>
        <v>35</v>
      </c>
      <c r="E213" s="359">
        <f>mm!G14</f>
        <v>314.84171974522292</v>
      </c>
      <c r="F213" s="360">
        <f>pH!G14</f>
        <v>4.4041800421010464</v>
      </c>
      <c r="G213" s="360">
        <f>EC!G14</f>
        <v>2.6455916682429654</v>
      </c>
      <c r="H213" s="361">
        <f>'SO4'!G14</f>
        <v>25.562527881425318</v>
      </c>
      <c r="I213" s="361">
        <f>'NO3'!G14</f>
        <v>18.845125082566653</v>
      </c>
      <c r="J213" s="361">
        <f>Cl!G14</f>
        <v>14.473001406684194</v>
      </c>
      <c r="K213" s="361">
        <f>H!G14</f>
        <v>39.429380885685354</v>
      </c>
      <c r="L213" s="361">
        <f>'NH4'!G14</f>
        <v>22.095418355327837</v>
      </c>
      <c r="M213" s="361">
        <f>Na!G14</f>
        <v>11.293706244800132</v>
      </c>
      <c r="N213" s="361">
        <f>K!G14</f>
        <v>1.5551386513094292</v>
      </c>
      <c r="O213" s="361">
        <f>Mg!G14</f>
        <v>1.6592958560926847</v>
      </c>
      <c r="P213" s="362">
        <f>Ca!G14</f>
        <v>4.2139111330577101</v>
      </c>
      <c r="Q213" s="363">
        <f t="shared" si="462"/>
        <v>0.1404758689650846</v>
      </c>
      <c r="R213" s="364">
        <f t="shared" si="463"/>
        <v>84.443182252101479</v>
      </c>
      <c r="S213" s="365">
        <f t="shared" si="464"/>
        <v>86.120058115423532</v>
      </c>
      <c r="T213" s="365">
        <f t="shared" si="465"/>
        <v>84.583658121066577</v>
      </c>
      <c r="U213" s="365">
        <f t="shared" si="466"/>
        <v>0.98314024739959605</v>
      </c>
      <c r="V213" s="365">
        <f t="shared" si="467"/>
        <v>0.90003898463959164</v>
      </c>
      <c r="W213" s="358">
        <f t="shared" si="468"/>
        <v>-6.3103824026476785</v>
      </c>
      <c r="X213" s="366">
        <f t="shared" si="469"/>
        <v>314.84171974522292</v>
      </c>
      <c r="Y213" s="367">
        <f t="shared" ref="Y213:AA213" si="477">H213*$E213/1000</f>
        <v>8.0481502392231565</v>
      </c>
      <c r="Z213" s="367">
        <f t="shared" si="477"/>
        <v>5.9332315898091208</v>
      </c>
      <c r="AA213" s="367">
        <f t="shared" si="477"/>
        <v>4.5567046527554824</v>
      </c>
      <c r="AB213" s="367">
        <f t="shared" ref="AB213:AF213" si="478">L213*$E213/1000</f>
        <v>6.9565595134815812</v>
      </c>
      <c r="AC213" s="367">
        <f t="shared" si="478"/>
        <v>3.5557298964102375</v>
      </c>
      <c r="AD213" s="367">
        <f t="shared" si="478"/>
        <v>0.48962252742052725</v>
      </c>
      <c r="AE213" s="367">
        <f t="shared" si="478"/>
        <v>0.52241556089834273</v>
      </c>
      <c r="AF213" s="367">
        <f t="shared" si="478"/>
        <v>1.3267150279854305</v>
      </c>
      <c r="AG213" s="368">
        <f t="shared" si="472"/>
        <v>12.414014086538598</v>
      </c>
      <c r="AH213" s="369"/>
      <c r="AI213" s="344">
        <v>170.563240367525</v>
      </c>
      <c r="AJ213" s="193"/>
      <c r="AK213" s="193"/>
      <c r="AL213" s="193"/>
      <c r="AM213" s="193"/>
    </row>
    <row r="214" spans="1:39" ht="12.75" customHeight="1">
      <c r="A214" s="329">
        <v>211</v>
      </c>
      <c r="B214" s="345">
        <v>8</v>
      </c>
      <c r="C214" s="371">
        <v>11</v>
      </c>
      <c r="D214" s="358">
        <f>測定日数!G15</f>
        <v>35</v>
      </c>
      <c r="E214" s="359">
        <f>mm!G15</f>
        <v>80.891719745222929</v>
      </c>
      <c r="F214" s="360">
        <f>pH!G15</f>
        <v>4.2300000000000004</v>
      </c>
      <c r="G214" s="360">
        <f>EC!G15</f>
        <v>4.32</v>
      </c>
      <c r="H214" s="361">
        <f>'SO4'!G15</f>
        <v>40.700000000000003</v>
      </c>
      <c r="I214" s="361">
        <f>'NO3'!G15</f>
        <v>32.091598129333981</v>
      </c>
      <c r="J214" s="361">
        <f>Cl!G15</f>
        <v>91.67842031029619</v>
      </c>
      <c r="K214" s="361">
        <f>H!G15</f>
        <v>58.884365535558842</v>
      </c>
      <c r="L214" s="361">
        <f>'NH4'!G15</f>
        <v>22.172949002217297</v>
      </c>
      <c r="M214" s="361">
        <f>Na!G15</f>
        <v>81.774684645498041</v>
      </c>
      <c r="N214" s="361">
        <f>K!G15</f>
        <v>4.0920716112531972</v>
      </c>
      <c r="O214" s="361">
        <f>Mg!G15</f>
        <v>9.8684210526315788</v>
      </c>
      <c r="P214" s="362">
        <f>Ca!G15</f>
        <v>7.984031936127745</v>
      </c>
      <c r="Q214" s="363">
        <f t="shared" si="462"/>
        <v>9.4063619303618923E-2</v>
      </c>
      <c r="R214" s="364">
        <f t="shared" si="463"/>
        <v>205.17001843963016</v>
      </c>
      <c r="S214" s="365">
        <f t="shared" si="464"/>
        <v>202.62897677204603</v>
      </c>
      <c r="T214" s="365">
        <f t="shared" si="465"/>
        <v>205.26408205893381</v>
      </c>
      <c r="U214" s="365">
        <f t="shared" si="466"/>
        <v>-0.62311131155807442</v>
      </c>
      <c r="V214" s="365">
        <f t="shared" si="467"/>
        <v>-0.64602846992296992</v>
      </c>
      <c r="W214" s="358">
        <f t="shared" si="468"/>
        <v>1.4010747323280868</v>
      </c>
      <c r="X214" s="366">
        <f t="shared" si="469"/>
        <v>80.891719745222929</v>
      </c>
      <c r="Y214" s="367">
        <f t="shared" ref="Y214:AA214" si="479">H214*$E214/1000</f>
        <v>3.2922929936305736</v>
      </c>
      <c r="Z214" s="367">
        <f t="shared" si="479"/>
        <v>2.5959445620544046</v>
      </c>
      <c r="AA214" s="367">
        <f t="shared" si="479"/>
        <v>7.4160250824252332</v>
      </c>
      <c r="AB214" s="367">
        <f t="shared" ref="AB214:AF214" si="480">L214*$E214/1000</f>
        <v>1.7936079766124819</v>
      </c>
      <c r="AC214" s="367">
        <f t="shared" si="480"/>
        <v>6.6148948725976124</v>
      </c>
      <c r="AD214" s="367">
        <f t="shared" si="480"/>
        <v>0.33101470995487647</v>
      </c>
      <c r="AE214" s="367">
        <f t="shared" si="480"/>
        <v>0.79827355011733148</v>
      </c>
      <c r="AF214" s="367">
        <f t="shared" si="480"/>
        <v>0.64584207381415515</v>
      </c>
      <c r="AG214" s="368">
        <f t="shared" si="472"/>
        <v>4.7632575942776896</v>
      </c>
      <c r="AH214" s="369"/>
      <c r="AI214" s="344">
        <v>407.79899521167619</v>
      </c>
      <c r="AJ214" s="193"/>
      <c r="AK214" s="193"/>
      <c r="AL214" s="193"/>
      <c r="AM214" s="193"/>
    </row>
    <row r="215" spans="1:39" ht="12.75" customHeight="1">
      <c r="A215" s="329">
        <v>212</v>
      </c>
      <c r="B215" s="345">
        <v>8</v>
      </c>
      <c r="C215" s="371">
        <v>12</v>
      </c>
      <c r="D215" s="358">
        <f>測定日数!G16</f>
        <v>36</v>
      </c>
      <c r="E215" s="359">
        <f>mm!G16</f>
        <v>293.15286624203821</v>
      </c>
      <c r="F215" s="360">
        <f>pH!G16</f>
        <v>4.2386279397434814</v>
      </c>
      <c r="G215" s="360">
        <f>EC!G16</f>
        <v>3.6585551330798483</v>
      </c>
      <c r="H215" s="361">
        <f>'SO4'!G16</f>
        <v>44.468582144096793</v>
      </c>
      <c r="I215" s="361">
        <f>'NO3'!G16</f>
        <v>42.002564636899955</v>
      </c>
      <c r="J215" s="361">
        <f>Cl!G16</f>
        <v>15.839187171379997</v>
      </c>
      <c r="K215" s="361">
        <f>H!G16</f>
        <v>57.726079116751855</v>
      </c>
      <c r="L215" s="361">
        <f>'NH4'!G16</f>
        <v>61.190594622849105</v>
      </c>
      <c r="M215" s="361">
        <f>Na!G16</f>
        <v>9.8009218754393128</v>
      </c>
      <c r="N215" s="361">
        <f>K!G16</f>
        <v>1.4856264873282754</v>
      </c>
      <c r="O215" s="361">
        <f>Mg!G16</f>
        <v>1.5316823637109929</v>
      </c>
      <c r="P215" s="362">
        <f>Ca!G16</f>
        <v>3.9868660289415736</v>
      </c>
      <c r="Q215" s="363">
        <f t="shared" si="462"/>
        <v>9.5951026423767488E-2</v>
      </c>
      <c r="R215" s="364">
        <f t="shared" si="463"/>
        <v>146.77891609647352</v>
      </c>
      <c r="S215" s="365">
        <f t="shared" si="464"/>
        <v>141.24031888767365</v>
      </c>
      <c r="T215" s="365">
        <f t="shared" si="465"/>
        <v>146.87486712289729</v>
      </c>
      <c r="U215" s="365">
        <f t="shared" si="466"/>
        <v>-1.9229955975352553</v>
      </c>
      <c r="V215" s="365">
        <f t="shared" si="467"/>
        <v>-1.9556581911711179</v>
      </c>
      <c r="W215" s="358">
        <f t="shared" si="468"/>
        <v>0.90169027024293791</v>
      </c>
      <c r="X215" s="366">
        <f t="shared" si="469"/>
        <v>293.15286624203821</v>
      </c>
      <c r="Y215" s="367">
        <f t="shared" ref="Y215:AA215" si="481">H215*$E215/1000</f>
        <v>13.036092313261495</v>
      </c>
      <c r="Z215" s="367">
        <f t="shared" si="481"/>
        <v>12.313172212823696</v>
      </c>
      <c r="AA215" s="367">
        <f t="shared" si="481"/>
        <v>4.6433031182341686</v>
      </c>
      <c r="AB215" s="367">
        <f t="shared" ref="AB215:AF215" si="482">L215*$E215/1000</f>
        <v>17.938198200742868</v>
      </c>
      <c r="AC215" s="367">
        <f t="shared" si="482"/>
        <v>2.8731683395993275</v>
      </c>
      <c r="AD215" s="367">
        <f t="shared" si="482"/>
        <v>0.43551566292537502</v>
      </c>
      <c r="AE215" s="367">
        <f t="shared" si="482"/>
        <v>0.44901707509425764</v>
      </c>
      <c r="AF215" s="367">
        <f t="shared" si="482"/>
        <v>1.1687612037072352</v>
      </c>
      <c r="AG215" s="368">
        <f t="shared" si="472"/>
        <v>16.922565549990473</v>
      </c>
      <c r="AH215" s="369"/>
      <c r="AI215" s="344">
        <v>288.01923498414715</v>
      </c>
      <c r="AJ215" s="193"/>
      <c r="AK215" s="193"/>
      <c r="AL215" s="193"/>
      <c r="AM215" s="193"/>
    </row>
    <row r="216" spans="1:39" ht="12.75" customHeight="1">
      <c r="A216" s="329">
        <v>213</v>
      </c>
      <c r="B216" s="345">
        <v>8</v>
      </c>
      <c r="C216" s="371">
        <v>14</v>
      </c>
      <c r="D216" s="358">
        <f>測定日数!G18</f>
        <v>35</v>
      </c>
      <c r="E216" s="359">
        <f>mm!G18</f>
        <v>133.19</v>
      </c>
      <c r="F216" s="360">
        <f>pH!G18</f>
        <v>4.2939396651299298</v>
      </c>
      <c r="G216" s="360">
        <f>EC!G18</f>
        <v>3.5901660785344243</v>
      </c>
      <c r="H216" s="361">
        <f>'SO4'!G18</f>
        <v>32.438699727206753</v>
      </c>
      <c r="I216" s="361">
        <f>'NO3'!G18</f>
        <v>29.855021567539943</v>
      </c>
      <c r="J216" s="361">
        <f>Cl!G18</f>
        <v>30.489177274020278</v>
      </c>
      <c r="K216" s="361">
        <f>H!G18</f>
        <v>50.823004411097841</v>
      </c>
      <c r="L216" s="361">
        <f>'NH4'!G18</f>
        <v>42.645385456031903</v>
      </c>
      <c r="M216" s="361">
        <f>Na!G18</f>
        <v>22.523070996973921</v>
      </c>
      <c r="N216" s="361">
        <f>K!G18</f>
        <v>1.1204692102834075</v>
      </c>
      <c r="O216" s="361">
        <f>Mg!G18</f>
        <v>2.6037006175080832</v>
      </c>
      <c r="P216" s="362">
        <f>Ca!G18</f>
        <v>5.9418875290937754</v>
      </c>
      <c r="Q216" s="363">
        <f t="shared" si="462"/>
        <v>0.10898365035386347</v>
      </c>
      <c r="R216" s="364">
        <f t="shared" si="463"/>
        <v>125.22159829597372</v>
      </c>
      <c r="S216" s="365">
        <f t="shared" si="464"/>
        <v>134.20310636759078</v>
      </c>
      <c r="T216" s="365">
        <f t="shared" si="465"/>
        <v>125.33058194632758</v>
      </c>
      <c r="U216" s="365">
        <f t="shared" si="466"/>
        <v>3.4620866517954583</v>
      </c>
      <c r="V216" s="365">
        <f t="shared" si="467"/>
        <v>3.418640747143181</v>
      </c>
      <c r="W216" s="358">
        <f t="shared" si="468"/>
        <v>-4.5795959357982143</v>
      </c>
      <c r="X216" s="366">
        <f t="shared" si="469"/>
        <v>133.19</v>
      </c>
      <c r="Y216" s="367">
        <f t="shared" ref="Y216:AA216" si="483">H216*$E216/1000</f>
        <v>4.320510416666667</v>
      </c>
      <c r="Z216" s="367">
        <f t="shared" si="483"/>
        <v>3.9763903225806447</v>
      </c>
      <c r="AA216" s="367">
        <f t="shared" si="483"/>
        <v>4.0608535211267611</v>
      </c>
      <c r="AB216" s="367">
        <f t="shared" ref="AB216:AF216" si="484">L216*$E216/1000</f>
        <v>5.6799388888888886</v>
      </c>
      <c r="AC216" s="367">
        <f t="shared" si="484"/>
        <v>2.9998478260869565</v>
      </c>
      <c r="AD216" s="367">
        <f t="shared" si="484"/>
        <v>0.14923529411764705</v>
      </c>
      <c r="AE216" s="367">
        <f t="shared" si="484"/>
        <v>0.34678688524590162</v>
      </c>
      <c r="AF216" s="367">
        <f t="shared" si="484"/>
        <v>0.79139999999999999</v>
      </c>
      <c r="AG216" s="368">
        <f t="shared" si="472"/>
        <v>6.7691159575141207</v>
      </c>
      <c r="AH216" s="369"/>
      <c r="AI216" s="344">
        <v>259.42470466356451</v>
      </c>
      <c r="AJ216" s="193"/>
      <c r="AK216" s="193"/>
      <c r="AL216" s="193"/>
      <c r="AM216" s="193"/>
    </row>
    <row r="217" spans="1:39" ht="12.75" customHeight="1">
      <c r="A217" s="329">
        <v>214</v>
      </c>
      <c r="B217" s="345">
        <v>8</v>
      </c>
      <c r="C217" s="371">
        <v>15</v>
      </c>
      <c r="D217" s="358">
        <f>測定日数!G19</f>
        <v>29</v>
      </c>
      <c r="E217" s="359">
        <f>mm!G19</f>
        <v>75.477707006369428</v>
      </c>
      <c r="F217" s="360">
        <f>pH!G19</f>
        <v>4.9000000000000004</v>
      </c>
      <c r="G217" s="360">
        <f>EC!G19</f>
        <v>3.62</v>
      </c>
      <c r="H217" s="361">
        <f>'SO4'!G19</f>
        <v>37.685721900193222</v>
      </c>
      <c r="I217" s="361">
        <f>'NO3'!G19</f>
        <v>26.126967384835716</v>
      </c>
      <c r="J217" s="361">
        <f>Cl!G19</f>
        <v>43.719854455194195</v>
      </c>
      <c r="K217" s="361">
        <f>H!G19</f>
        <v>12.589254117941662</v>
      </c>
      <c r="L217" s="361">
        <f>'NH4'!G19</f>
        <v>19.40298672946582</v>
      </c>
      <c r="M217" s="361">
        <f>Na!G19</f>
        <v>25.663588630943238</v>
      </c>
      <c r="N217" s="361">
        <f>K!G19</f>
        <v>3.3249527473061486</v>
      </c>
      <c r="O217" s="361">
        <f>Mg!G19</f>
        <v>5.3486936844270732</v>
      </c>
      <c r="P217" s="362">
        <f>Ca!G19</f>
        <v>7.4850299401197606</v>
      </c>
      <c r="Q217" s="363">
        <f t="shared" si="462"/>
        <v>0.43996860264963428</v>
      </c>
      <c r="R217" s="364">
        <f t="shared" si="463"/>
        <v>145.21826564041635</v>
      </c>
      <c r="S217" s="365">
        <f t="shared" si="464"/>
        <v>86.648229474750536</v>
      </c>
      <c r="T217" s="365">
        <f t="shared" si="465"/>
        <v>145.65823424306598</v>
      </c>
      <c r="U217" s="365">
        <f t="shared" si="466"/>
        <v>-25.260241302467772</v>
      </c>
      <c r="V217" s="365">
        <f t="shared" si="467"/>
        <v>-25.401792022453197</v>
      </c>
      <c r="W217" s="358">
        <f t="shared" si="468"/>
        <v>-28.693470607319814</v>
      </c>
      <c r="X217" s="366">
        <f t="shared" si="469"/>
        <v>75.477707006369428</v>
      </c>
      <c r="Y217" s="367">
        <f t="shared" ref="Y217:AA217" si="485">H217*$E217/1000</f>
        <v>2.8444318759063041</v>
      </c>
      <c r="Z217" s="367">
        <f t="shared" si="485"/>
        <v>1.9720035892376002</v>
      </c>
      <c r="AA217" s="367">
        <f t="shared" si="485"/>
        <v>3.2998743649302624</v>
      </c>
      <c r="AB217" s="367">
        <f t="shared" ref="AB217:AF217" si="486">L217*$E217/1000</f>
        <v>1.4644929474150954</v>
      </c>
      <c r="AC217" s="367">
        <f t="shared" si="486"/>
        <v>1.9370288234183273</v>
      </c>
      <c r="AD217" s="367">
        <f t="shared" si="486"/>
        <v>0.2509598092711966</v>
      </c>
      <c r="AE217" s="367">
        <f t="shared" si="486"/>
        <v>0.40370713478000519</v>
      </c>
      <c r="AF217" s="367">
        <f t="shared" si="486"/>
        <v>0.56495289675426219</v>
      </c>
      <c r="AG217" s="368">
        <f t="shared" si="472"/>
        <v>0.95020803374273055</v>
      </c>
      <c r="AH217" s="369"/>
      <c r="AI217" s="344">
        <v>231.86649511516688</v>
      </c>
      <c r="AJ217" s="193"/>
      <c r="AK217" s="193"/>
      <c r="AL217" s="193"/>
      <c r="AM217" s="193"/>
    </row>
    <row r="218" spans="1:39" ht="12.75" customHeight="1">
      <c r="A218" s="329">
        <v>215</v>
      </c>
      <c r="B218" s="345">
        <v>8</v>
      </c>
      <c r="C218" s="371">
        <v>16</v>
      </c>
      <c r="D218" s="358">
        <f>測定日数!G20</f>
        <v>32</v>
      </c>
      <c r="E218" s="359">
        <f>mm!G20</f>
        <v>242.67515923566879</v>
      </c>
      <c r="F218" s="360">
        <f>pH!G20</f>
        <v>4.08</v>
      </c>
      <c r="G218" s="360">
        <f>EC!G20</f>
        <v>4.4400000000000004</v>
      </c>
      <c r="H218" s="361">
        <f>'SO4'!G20</f>
        <v>35.187221000732897</v>
      </c>
      <c r="I218" s="361">
        <f>'NO3'!G20</f>
        <v>10.805597622123413</v>
      </c>
      <c r="J218" s="361">
        <f>Cl!G20</f>
        <v>134.54432629114598</v>
      </c>
      <c r="K218" s="361">
        <f>H!G20</f>
        <v>83.176377110267126</v>
      </c>
      <c r="L218" s="361">
        <f>'NH4'!G20</f>
        <v>10.533049938852873</v>
      </c>
      <c r="M218" s="361">
        <f>Na!G20</f>
        <v>117.87851727094268</v>
      </c>
      <c r="N218" s="361">
        <f>K!G20</f>
        <v>4.6037807270392825</v>
      </c>
      <c r="O218" s="361">
        <f>Mg!G20</f>
        <v>12.754577247479942</v>
      </c>
      <c r="P218" s="362">
        <f>Ca!G20</f>
        <v>1.2475049900199604</v>
      </c>
      <c r="Q218" s="363">
        <f t="shared" si="462"/>
        <v>6.659194274991137E-2</v>
      </c>
      <c r="R218" s="364">
        <f t="shared" si="463"/>
        <v>215.72436591473519</v>
      </c>
      <c r="S218" s="365">
        <f t="shared" si="464"/>
        <v>244.19588952210177</v>
      </c>
      <c r="T218" s="365">
        <f t="shared" si="465"/>
        <v>215.7909578574851</v>
      </c>
      <c r="U218" s="365">
        <f t="shared" si="466"/>
        <v>6.1905348309402104</v>
      </c>
      <c r="V218" s="365">
        <f t="shared" si="467"/>
        <v>6.1751617087382868</v>
      </c>
      <c r="W218" s="358">
        <f t="shared" si="468"/>
        <v>10.014145772191739</v>
      </c>
      <c r="X218" s="366">
        <f t="shared" si="469"/>
        <v>242.67515923566879</v>
      </c>
      <c r="Y218" s="367">
        <f t="shared" ref="Y218:AA218" si="487">H218*$E218/1000</f>
        <v>8.5390644594135239</v>
      </c>
      <c r="Z218" s="367">
        <f t="shared" si="487"/>
        <v>2.6222501235853635</v>
      </c>
      <c r="AA218" s="367">
        <f t="shared" si="487"/>
        <v>32.650565806959627</v>
      </c>
      <c r="AB218" s="367">
        <f t="shared" ref="AB218:AF218" si="488">L218*$E218/1000</f>
        <v>2.5561095711483723</v>
      </c>
      <c r="AC218" s="367">
        <f t="shared" si="488"/>
        <v>28.606187949190549</v>
      </c>
      <c r="AD218" s="367">
        <f t="shared" si="488"/>
        <v>1.1172232210203608</v>
      </c>
      <c r="AE218" s="367">
        <f t="shared" si="488"/>
        <v>3.0952190645158328</v>
      </c>
      <c r="AF218" s="367">
        <f t="shared" si="488"/>
        <v>0.30273847210038529</v>
      </c>
      <c r="AG218" s="368">
        <f t="shared" si="472"/>
        <v>20.184840559880111</v>
      </c>
      <c r="AH218" s="369"/>
      <c r="AI218" s="344">
        <v>459.92025543683695</v>
      </c>
      <c r="AJ218" s="193"/>
      <c r="AK218" s="193"/>
      <c r="AL218" s="193"/>
      <c r="AM218" s="193"/>
    </row>
    <row r="219" spans="1:39" ht="12.75" customHeight="1">
      <c r="A219" s="329">
        <v>216</v>
      </c>
      <c r="B219" s="345">
        <v>8</v>
      </c>
      <c r="C219" s="371">
        <v>17</v>
      </c>
      <c r="D219" s="358">
        <f>測定日数!G21</f>
        <v>35</v>
      </c>
      <c r="E219" s="359">
        <f>mm!G21</f>
        <v>107</v>
      </c>
      <c r="F219" s="360">
        <f>pH!G21</f>
        <v>4.32</v>
      </c>
      <c r="G219" s="360">
        <f>EC!G21</f>
        <v>3.42</v>
      </c>
      <c r="H219" s="361">
        <f>'SO4'!G21</f>
        <v>30.918176139912557</v>
      </c>
      <c r="I219" s="361">
        <f>'NO3'!G21</f>
        <v>19.835510401548138</v>
      </c>
      <c r="J219" s="361">
        <f>Cl!G21</f>
        <v>64.03385049365302</v>
      </c>
      <c r="K219" s="361">
        <f>H!G21</f>
        <v>47.863009232263813</v>
      </c>
      <c r="L219" s="361">
        <f>'NH4'!G21</f>
        <v>22.059638620995457</v>
      </c>
      <c r="M219" s="361">
        <f>Na!G21</f>
        <v>47.411918225315361</v>
      </c>
      <c r="N219" s="361">
        <f>K!G21</f>
        <v>12.046035805626596</v>
      </c>
      <c r="O219" s="361">
        <f>Mg!G21</f>
        <v>5.7589469354175247</v>
      </c>
      <c r="P219" s="362">
        <f>Ca!G21</f>
        <v>1.1302395209580838</v>
      </c>
      <c r="Q219" s="363">
        <f t="shared" si="462"/>
        <v>0.11572353329882705</v>
      </c>
      <c r="R219" s="364">
        <f t="shared" si="463"/>
        <v>145.70571317502626</v>
      </c>
      <c r="S219" s="365">
        <f t="shared" si="464"/>
        <v>143.15897479695241</v>
      </c>
      <c r="T219" s="365">
        <f t="shared" si="465"/>
        <v>145.82143670832511</v>
      </c>
      <c r="U219" s="365">
        <f t="shared" si="466"/>
        <v>-0.88163714158128614</v>
      </c>
      <c r="V219" s="365">
        <f t="shared" si="467"/>
        <v>-0.92132954531559275</v>
      </c>
      <c r="W219" s="358">
        <f t="shared" si="468"/>
        <v>-0.85548919850108152</v>
      </c>
      <c r="X219" s="366">
        <f t="shared" si="469"/>
        <v>107</v>
      </c>
      <c r="Y219" s="367">
        <f t="shared" ref="Y219:AA219" si="489">H219*$E219/1000</f>
        <v>3.3082448469706436</v>
      </c>
      <c r="Z219" s="367">
        <f t="shared" si="489"/>
        <v>2.1223996129656508</v>
      </c>
      <c r="AA219" s="367">
        <f t="shared" si="489"/>
        <v>6.8516220028208723</v>
      </c>
      <c r="AB219" s="367">
        <f t="shared" ref="AB219:AF219" si="490">L219*$E219/1000</f>
        <v>2.3603813324465142</v>
      </c>
      <c r="AC219" s="367">
        <f t="shared" si="490"/>
        <v>5.0730752501087437</v>
      </c>
      <c r="AD219" s="367">
        <f t="shared" si="490"/>
        <v>1.288925831202046</v>
      </c>
      <c r="AE219" s="367">
        <f t="shared" si="490"/>
        <v>0.6162073220896751</v>
      </c>
      <c r="AF219" s="367">
        <f t="shared" si="490"/>
        <v>0.12093562874251497</v>
      </c>
      <c r="AG219" s="368">
        <f t="shared" si="472"/>
        <v>5.1213419878522277</v>
      </c>
      <c r="AH219" s="369"/>
      <c r="AI219" s="344">
        <v>288.8646879719787</v>
      </c>
      <c r="AJ219" s="193"/>
      <c r="AK219" s="193"/>
      <c r="AL219" s="193"/>
      <c r="AM219" s="193"/>
    </row>
    <row r="220" spans="1:39" ht="12.75" customHeight="1">
      <c r="A220" s="329">
        <v>217</v>
      </c>
      <c r="B220" s="345">
        <v>8</v>
      </c>
      <c r="C220" s="371">
        <v>18</v>
      </c>
      <c r="D220" s="358">
        <f>測定日数!G22</f>
        <v>34</v>
      </c>
      <c r="E220" s="359">
        <f>mm!G22</f>
        <v>87.898089171974533</v>
      </c>
      <c r="F220" s="360">
        <f>pH!G22</f>
        <v>4.5244587450063527</v>
      </c>
      <c r="G220" s="360">
        <f>EC!G22</f>
        <v>3.8362318840579714</v>
      </c>
      <c r="H220" s="361">
        <f>'SO4'!G22</f>
        <v>49.876708182367146</v>
      </c>
      <c r="I220" s="361">
        <f>'NO3'!G22</f>
        <v>47.902803194435677</v>
      </c>
      <c r="J220" s="361">
        <f>Cl!G22</f>
        <v>87.773796529097922</v>
      </c>
      <c r="K220" s="361">
        <f>H!G22</f>
        <v>29.891055779782818</v>
      </c>
      <c r="L220" s="361">
        <f>'NH4'!G22</f>
        <v>83.830003374144411</v>
      </c>
      <c r="M220" s="361">
        <f>Na!G22</f>
        <v>60.818884272491545</v>
      </c>
      <c r="N220" s="361">
        <f>K!G22</f>
        <v>5.8382461358834652</v>
      </c>
      <c r="O220" s="361">
        <f>Mg!G22</f>
        <v>10.987493141289438</v>
      </c>
      <c r="P220" s="362">
        <f>Ca!G22</f>
        <v>21.799501544077504</v>
      </c>
      <c r="Q220" s="363">
        <f t="shared" si="462"/>
        <v>0.18530213798664938</v>
      </c>
      <c r="R220" s="364">
        <f t="shared" si="463"/>
        <v>235.43001608826788</v>
      </c>
      <c r="S220" s="365">
        <f t="shared" si="464"/>
        <v>245.95217893303612</v>
      </c>
      <c r="T220" s="365">
        <f t="shared" si="465"/>
        <v>235.61531822625452</v>
      </c>
      <c r="U220" s="365">
        <f t="shared" si="466"/>
        <v>2.1858230224536199</v>
      </c>
      <c r="V220" s="365">
        <f t="shared" si="467"/>
        <v>2.1465029861353848</v>
      </c>
      <c r="W220" s="358">
        <f t="shared" si="468"/>
        <v>4.4927249757815435</v>
      </c>
      <c r="X220" s="366">
        <f t="shared" si="469"/>
        <v>87.898089171974533</v>
      </c>
      <c r="Y220" s="367">
        <f t="shared" ref="Y220:AA220" si="491">H220*$E220/1000</f>
        <v>4.3840673434182591</v>
      </c>
      <c r="Z220" s="367">
        <f t="shared" si="491"/>
        <v>4.210564866772053</v>
      </c>
      <c r="AA220" s="367">
        <f t="shared" si="491"/>
        <v>7.7151489942773974</v>
      </c>
      <c r="AB220" s="367">
        <f t="shared" ref="AB220:AF220" si="492">L220*$E220/1000</f>
        <v>7.3684971118674714</v>
      </c>
      <c r="AC220" s="367">
        <f t="shared" si="492"/>
        <v>5.3458637131234612</v>
      </c>
      <c r="AD220" s="367">
        <f t="shared" si="492"/>
        <v>0.51317067945982053</v>
      </c>
      <c r="AE220" s="367">
        <f t="shared" si="492"/>
        <v>0.96577965190951764</v>
      </c>
      <c r="AF220" s="367">
        <f t="shared" si="492"/>
        <v>1.916134530625921</v>
      </c>
      <c r="AG220" s="368">
        <f t="shared" si="472"/>
        <v>2.6273666863758147</v>
      </c>
      <c r="AH220" s="369"/>
      <c r="AI220" s="344">
        <v>481.38219502130403</v>
      </c>
      <c r="AJ220" s="193"/>
      <c r="AK220" s="193"/>
      <c r="AL220" s="193"/>
      <c r="AM220" s="193"/>
    </row>
    <row r="221" spans="1:39" ht="12.75" customHeight="1">
      <c r="A221" s="329">
        <v>218</v>
      </c>
      <c r="B221" s="345">
        <v>8</v>
      </c>
      <c r="C221" s="371">
        <v>19</v>
      </c>
      <c r="D221" s="358">
        <f>測定日数!G23</f>
        <v>35</v>
      </c>
      <c r="E221" s="359">
        <f>mm!G23</f>
        <v>204.23228346456693</v>
      </c>
      <c r="F221" s="360">
        <f>pH!G23</f>
        <v>4.42</v>
      </c>
      <c r="G221" s="360">
        <f>EC!G23</f>
        <v>3.58</v>
      </c>
      <c r="H221" s="361">
        <f>'SO4'!G23</f>
        <v>38.5</v>
      </c>
      <c r="I221" s="361">
        <f>'NO3'!G23</f>
        <v>17.399999999999999</v>
      </c>
      <c r="J221" s="361">
        <f>Cl!G23</f>
        <v>132</v>
      </c>
      <c r="K221" s="361">
        <f>H!G23</f>
        <v>38.018939632056139</v>
      </c>
      <c r="L221" s="361">
        <f>'NH4'!G23</f>
        <v>42.3</v>
      </c>
      <c r="M221" s="361">
        <f>Na!G23</f>
        <v>97.1</v>
      </c>
      <c r="N221" s="361">
        <f>K!G23</f>
        <v>2.7</v>
      </c>
      <c r="O221" s="361">
        <f>Mg!G23</f>
        <v>11.9</v>
      </c>
      <c r="P221" s="362">
        <f>Ca!G23</f>
        <v>9.8000000000000007</v>
      </c>
      <c r="Q221" s="363">
        <f t="shared" si="462"/>
        <v>0.14568729681250173</v>
      </c>
      <c r="R221" s="364">
        <f t="shared" si="463"/>
        <v>226.4</v>
      </c>
      <c r="S221" s="365">
        <f t="shared" si="464"/>
        <v>223.51893963205615</v>
      </c>
      <c r="T221" s="365">
        <f t="shared" si="465"/>
        <v>226.5456872968125</v>
      </c>
      <c r="U221" s="365">
        <f t="shared" si="466"/>
        <v>-0.64035098640212662</v>
      </c>
      <c r="V221" s="365">
        <f t="shared" si="467"/>
        <v>-0.67251400880139056</v>
      </c>
      <c r="W221" s="358">
        <f t="shared" si="468"/>
        <v>7.23436339722066</v>
      </c>
      <c r="X221" s="366">
        <f t="shared" si="469"/>
        <v>204.23228346456693</v>
      </c>
      <c r="Y221" s="367">
        <f t="shared" ref="Y221:AA221" si="493">H221*$E221/1000</f>
        <v>7.8629429133858268</v>
      </c>
      <c r="Z221" s="367">
        <f t="shared" si="493"/>
        <v>3.5536417322834644</v>
      </c>
      <c r="AA221" s="367">
        <f t="shared" si="493"/>
        <v>26.958661417322833</v>
      </c>
      <c r="AB221" s="367">
        <f t="shared" ref="AB221:AF221" si="494">L221*$E221/1000</f>
        <v>8.6390255905511797</v>
      </c>
      <c r="AC221" s="367">
        <f t="shared" si="494"/>
        <v>19.830954724409448</v>
      </c>
      <c r="AD221" s="367">
        <f t="shared" si="494"/>
        <v>0.55142716535433078</v>
      </c>
      <c r="AE221" s="367">
        <f t="shared" si="494"/>
        <v>2.4303641732283467</v>
      </c>
      <c r="AF221" s="367">
        <f t="shared" si="494"/>
        <v>2.001476377952756</v>
      </c>
      <c r="AG221" s="368">
        <f t="shared" si="472"/>
        <v>7.7646948559563471</v>
      </c>
      <c r="AH221" s="369"/>
      <c r="AI221" s="344">
        <v>449.91893963205615</v>
      </c>
      <c r="AJ221" s="193"/>
      <c r="AK221" s="193"/>
      <c r="AL221" s="193"/>
      <c r="AM221" s="193"/>
    </row>
    <row r="222" spans="1:39" ht="12.75" customHeight="1">
      <c r="A222" s="329">
        <v>219</v>
      </c>
      <c r="B222" s="345">
        <v>8</v>
      </c>
      <c r="C222" s="371">
        <v>20</v>
      </c>
      <c r="D222" s="358">
        <f>測定日数!G24</f>
        <v>35</v>
      </c>
      <c r="E222" s="359">
        <f>mm!G24</f>
        <v>256.21019108280257</v>
      </c>
      <c r="F222" s="360">
        <f>pH!G24</f>
        <v>4.3499999999999996</v>
      </c>
      <c r="G222" s="360">
        <f>EC!G24</f>
        <v>3.89</v>
      </c>
      <c r="H222" s="361">
        <f>'SO4'!G24</f>
        <v>41.8</v>
      </c>
      <c r="I222" s="361">
        <f>'NO3'!G24</f>
        <v>22.3</v>
      </c>
      <c r="J222" s="361">
        <f>Cl!G24</f>
        <v>76.400000000000006</v>
      </c>
      <c r="K222" s="361">
        <f>H!G24</f>
        <v>44.668359215096359</v>
      </c>
      <c r="L222" s="361">
        <f>'NH4'!G24</f>
        <v>50.3</v>
      </c>
      <c r="M222" s="361">
        <f>Na!G24</f>
        <v>58.9</v>
      </c>
      <c r="N222" s="361">
        <f>K!G24</f>
        <v>1.7</v>
      </c>
      <c r="O222" s="361">
        <f>Mg!G24</f>
        <v>7.5</v>
      </c>
      <c r="P222" s="362">
        <f>Ca!G24</f>
        <v>5.6</v>
      </c>
      <c r="Q222" s="363">
        <f t="shared" si="462"/>
        <v>0.124</v>
      </c>
      <c r="R222" s="364">
        <f t="shared" si="463"/>
        <v>182.3</v>
      </c>
      <c r="S222" s="365">
        <f t="shared" si="464"/>
        <v>181.76835921509632</v>
      </c>
      <c r="T222" s="365">
        <f t="shared" si="465"/>
        <v>182.42399999999998</v>
      </c>
      <c r="U222" s="365">
        <f t="shared" si="466"/>
        <v>-0.14602773667282248</v>
      </c>
      <c r="V222" s="365">
        <f t="shared" si="467"/>
        <v>-0.18002595834703494</v>
      </c>
      <c r="W222" s="358">
        <f t="shared" si="468"/>
        <v>-1.2039823895469066</v>
      </c>
      <c r="X222" s="366">
        <f t="shared" si="469"/>
        <v>256.21019108280257</v>
      </c>
      <c r="Y222" s="367">
        <f t="shared" ref="Y222:AA222" si="495">H222*$E222/1000</f>
        <v>10.709585987261148</v>
      </c>
      <c r="Z222" s="367">
        <f t="shared" si="495"/>
        <v>5.7134872611464971</v>
      </c>
      <c r="AA222" s="367">
        <f t="shared" si="495"/>
        <v>19.574458598726117</v>
      </c>
      <c r="AB222" s="367">
        <f t="shared" ref="AB222:AF222" si="496">L222*$E222/1000</f>
        <v>12.887372611464968</v>
      </c>
      <c r="AC222" s="367">
        <f t="shared" si="496"/>
        <v>15.090780254777071</v>
      </c>
      <c r="AD222" s="367">
        <f t="shared" si="496"/>
        <v>0.43555732484076437</v>
      </c>
      <c r="AE222" s="367">
        <f t="shared" si="496"/>
        <v>1.9215764331210194</v>
      </c>
      <c r="AF222" s="367">
        <f t="shared" si="496"/>
        <v>1.4347770700636944</v>
      </c>
      <c r="AG222" s="368">
        <f t="shared" si="472"/>
        <v>11.444488849855103</v>
      </c>
      <c r="AH222" s="369"/>
      <c r="AI222" s="344">
        <v>364.06835921509634</v>
      </c>
      <c r="AJ222" s="193"/>
      <c r="AK222" s="193"/>
      <c r="AL222" s="193"/>
      <c r="AM222" s="193"/>
    </row>
    <row r="223" spans="1:39" ht="12.75" customHeight="1">
      <c r="A223" s="329">
        <v>220</v>
      </c>
      <c r="B223" s="345">
        <v>8</v>
      </c>
      <c r="C223" s="371">
        <v>21</v>
      </c>
      <c r="D223" s="358">
        <f>測定日数!G25</f>
        <v>35</v>
      </c>
      <c r="E223" s="359">
        <f>mm!G25</f>
        <v>333.87259858442872</v>
      </c>
      <c r="F223" s="360">
        <f>pH!G25</f>
        <v>4.4441141119697543</v>
      </c>
      <c r="G223" s="360">
        <f>EC!G25</f>
        <v>2.7536759539672921</v>
      </c>
      <c r="H223" s="361">
        <f>'SO4'!G25</f>
        <v>21.014202950560286</v>
      </c>
      <c r="I223" s="361">
        <f>'NO3'!G25</f>
        <v>21.357970053030783</v>
      </c>
      <c r="J223" s="361">
        <f>Cl!G25</f>
        <v>53.520068874766032</v>
      </c>
      <c r="K223" s="361">
        <f>H!G25</f>
        <v>35.965482252844559</v>
      </c>
      <c r="L223" s="361">
        <f>'NH4'!G25</f>
        <v>16.898561417199605</v>
      </c>
      <c r="M223" s="361">
        <f>Na!G25</f>
        <v>49.25</v>
      </c>
      <c r="N223" s="361">
        <f>K!G25</f>
        <v>0.9370139777357982</v>
      </c>
      <c r="O223" s="361">
        <f>Mg!G25</f>
        <v>4.8304712310530764</v>
      </c>
      <c r="P223" s="362">
        <f>Ca!G25</f>
        <v>6.3767075177325543</v>
      </c>
      <c r="Q223" s="363">
        <f t="shared" si="462"/>
        <v>0.15400534611860708</v>
      </c>
      <c r="R223" s="364">
        <f t="shared" si="463"/>
        <v>116.9064448289174</v>
      </c>
      <c r="S223" s="365">
        <f t="shared" si="464"/>
        <v>125.46541514535124</v>
      </c>
      <c r="T223" s="365">
        <f t="shared" si="465"/>
        <v>117.06045017503601</v>
      </c>
      <c r="U223" s="365">
        <f t="shared" si="466"/>
        <v>3.5313382986550104</v>
      </c>
      <c r="V223" s="365">
        <f t="shared" si="467"/>
        <v>3.4655952919544921</v>
      </c>
      <c r="W223" s="358">
        <f t="shared" si="468"/>
        <v>-1.7190840923393558</v>
      </c>
      <c r="X223" s="366">
        <f t="shared" si="469"/>
        <v>333.87259858442872</v>
      </c>
      <c r="Y223" s="367">
        <f t="shared" ref="Y223:AA223" si="497">H223*$E223/1000</f>
        <v>7.0160665462841312</v>
      </c>
      <c r="Z223" s="367">
        <f t="shared" si="497"/>
        <v>7.1308409620937967</v>
      </c>
      <c r="AA223" s="367">
        <f t="shared" si="497"/>
        <v>17.868884471635738</v>
      </c>
      <c r="AB223" s="367">
        <f t="shared" ref="AB223:AF223" si="498">L223*$E223/1000</f>
        <v>5.6419666126989991</v>
      </c>
      <c r="AC223" s="367">
        <f t="shared" si="498"/>
        <v>16.443225480283115</v>
      </c>
      <c r="AD223" s="367">
        <f t="shared" si="498"/>
        <v>0.31284329165658298</v>
      </c>
      <c r="AE223" s="367">
        <f t="shared" si="498"/>
        <v>1.6127619822990149</v>
      </c>
      <c r="AF223" s="367">
        <f t="shared" si="498"/>
        <v>2.1290079093582297</v>
      </c>
      <c r="AG223" s="368">
        <f t="shared" si="472"/>
        <v>12.007889019099366</v>
      </c>
      <c r="AH223" s="369"/>
      <c r="AI223" s="344">
        <v>242.37185997426866</v>
      </c>
      <c r="AJ223" s="193"/>
      <c r="AK223" s="193"/>
      <c r="AL223" s="193"/>
      <c r="AM223" s="193"/>
    </row>
    <row r="224" spans="1:39" ht="12.75" customHeight="1">
      <c r="A224" s="329">
        <v>221</v>
      </c>
      <c r="B224" s="345">
        <v>8</v>
      </c>
      <c r="C224" s="371">
        <v>22</v>
      </c>
      <c r="D224" s="358">
        <f>測定日数!G26</f>
        <v>35</v>
      </c>
      <c r="E224" s="359">
        <f>mm!G26</f>
        <v>175.82298631009235</v>
      </c>
      <c r="F224" s="360">
        <f>pH!G26</f>
        <v>4.2617252589414933</v>
      </c>
      <c r="G224" s="360">
        <f>EC!G26</f>
        <v>2.7738188534385979</v>
      </c>
      <c r="H224" s="361">
        <f>'SO4'!G26</f>
        <v>26.898899069278958</v>
      </c>
      <c r="I224" s="361">
        <f>'NO3'!G26</f>
        <v>25.000170209683844</v>
      </c>
      <c r="J224" s="361">
        <f>Cl!G26</f>
        <v>17.811550718864304</v>
      </c>
      <c r="K224" s="361">
        <f>H!G26</f>
        <v>54.73621226958376</v>
      </c>
      <c r="L224" s="361">
        <f>'NH4'!G26</f>
        <v>20.828068301162496</v>
      </c>
      <c r="M224" s="361">
        <f>Na!G26</f>
        <v>15.84600912613624</v>
      </c>
      <c r="N224" s="361">
        <f>K!G26</f>
        <v>0.8755296418353673</v>
      </c>
      <c r="O224" s="361">
        <f>Mg!G26</f>
        <v>1.8301470321949804</v>
      </c>
      <c r="P224" s="362">
        <f>Ca!G26</f>
        <v>2.3164849889544779</v>
      </c>
      <c r="Q224" s="363">
        <f t="shared" si="462"/>
        <v>0.10119217813962318</v>
      </c>
      <c r="R224" s="364">
        <f t="shared" si="463"/>
        <v>96.609519067106064</v>
      </c>
      <c r="S224" s="365">
        <f t="shared" si="464"/>
        <v>100.57908338101679</v>
      </c>
      <c r="T224" s="365">
        <f t="shared" si="465"/>
        <v>96.71071124524569</v>
      </c>
      <c r="U224" s="365">
        <f t="shared" si="466"/>
        <v>2.0130799978437151</v>
      </c>
      <c r="V224" s="365">
        <f t="shared" si="467"/>
        <v>1.9607563295907824</v>
      </c>
      <c r="W224" s="358">
        <f t="shared" si="468"/>
        <v>2.9981390422710521</v>
      </c>
      <c r="X224" s="366">
        <f t="shared" si="469"/>
        <v>175.82298631009235</v>
      </c>
      <c r="Y224" s="367">
        <f t="shared" ref="Y224:AA224" si="499">H224*$E224/1000</f>
        <v>4.7294447628143894</v>
      </c>
      <c r="Z224" s="367">
        <f t="shared" si="499"/>
        <v>4.3956045845272209</v>
      </c>
      <c r="AA224" s="367">
        <f t="shared" si="499"/>
        <v>3.1316800382043941</v>
      </c>
      <c r="AB224" s="367">
        <f t="shared" ref="AB224:AF224" si="500">L224*$E224/1000</f>
        <v>3.6620531677809618</v>
      </c>
      <c r="AC224" s="367">
        <f t="shared" si="500"/>
        <v>2.7860926456542505</v>
      </c>
      <c r="AD224" s="367">
        <f t="shared" si="500"/>
        <v>0.15393823623049985</v>
      </c>
      <c r="AE224" s="367">
        <f t="shared" si="500"/>
        <v>0.32178191658707417</v>
      </c>
      <c r="AF224" s="367">
        <f t="shared" si="500"/>
        <v>0.40729130850047757</v>
      </c>
      <c r="AG224" s="368">
        <f t="shared" si="472"/>
        <v>9.6238843005413344</v>
      </c>
      <c r="AH224" s="369"/>
      <c r="AI224" s="344">
        <v>197.18860244812285</v>
      </c>
      <c r="AJ224" s="193"/>
      <c r="AK224" s="193"/>
      <c r="AL224" s="193"/>
      <c r="AM224" s="193"/>
    </row>
    <row r="225" spans="1:39" ht="12.75" customHeight="1">
      <c r="A225" s="329">
        <v>222</v>
      </c>
      <c r="B225" s="345">
        <v>8</v>
      </c>
      <c r="C225" s="371">
        <v>23</v>
      </c>
      <c r="D225" s="358">
        <f>測定日数!G27</f>
        <v>35</v>
      </c>
      <c r="E225" s="359">
        <f>mm!G27</f>
        <v>202.3495946470357</v>
      </c>
      <c r="F225" s="360">
        <f>pH!G27</f>
        <v>4.4683502377280577</v>
      </c>
      <c r="G225" s="360">
        <f>EC!G27</f>
        <v>2</v>
      </c>
      <c r="H225" s="361">
        <f>'SO4'!G27</f>
        <v>16.674500550574173</v>
      </c>
      <c r="I225" s="361">
        <f>'NO3'!G27</f>
        <v>14.133758061978925</v>
      </c>
      <c r="J225" s="361">
        <f>Cl!G27</f>
        <v>17.481138901997799</v>
      </c>
      <c r="K225" s="361">
        <f>H!G27</f>
        <v>34.013377744222936</v>
      </c>
      <c r="L225" s="361">
        <f>'NH4'!G27</f>
        <v>9.8504325939908775</v>
      </c>
      <c r="M225" s="361">
        <f>Na!G27</f>
        <v>14.565298096586442</v>
      </c>
      <c r="N225" s="361">
        <f>K!G27</f>
        <v>1.8488595249331448</v>
      </c>
      <c r="O225" s="361">
        <f>Mg!G27</f>
        <v>0.3748938178386032</v>
      </c>
      <c r="P225" s="362">
        <f>Ca!G27</f>
        <v>0.23067484662576693</v>
      </c>
      <c r="Q225" s="363">
        <f t="shared" si="462"/>
        <v>0.16284406048478112</v>
      </c>
      <c r="R225" s="364">
        <f t="shared" si="463"/>
        <v>64.963898065125079</v>
      </c>
      <c r="S225" s="365">
        <f t="shared" si="464"/>
        <v>61.489105288662145</v>
      </c>
      <c r="T225" s="365">
        <f t="shared" si="465"/>
        <v>65.126742125609852</v>
      </c>
      <c r="U225" s="365">
        <f t="shared" si="466"/>
        <v>-2.7478926433571851</v>
      </c>
      <c r="V225" s="365">
        <f t="shared" si="467"/>
        <v>-2.8729712048175071</v>
      </c>
      <c r="W225" s="358">
        <f t="shared" si="468"/>
        <v>-3.7238288999973808</v>
      </c>
      <c r="X225" s="366">
        <f t="shared" si="469"/>
        <v>202.3495946470357</v>
      </c>
      <c r="Y225" s="367">
        <f t="shared" ref="Y225:AA225" si="501">H225*$E225/1000</f>
        <v>3.3740784273504572</v>
      </c>
      <c r="Z225" s="367">
        <f t="shared" si="501"/>
        <v>2.8599602146807084</v>
      </c>
      <c r="AA225" s="367">
        <f t="shared" si="501"/>
        <v>3.5373013707877812</v>
      </c>
      <c r="AB225" s="367">
        <f t="shared" ref="AB225:AF225" si="502">L225*$E225/1000</f>
        <v>1.9932310424920023</v>
      </c>
      <c r="AC225" s="367">
        <f t="shared" si="502"/>
        <v>2.9472821657575072</v>
      </c>
      <c r="AD225" s="367">
        <f t="shared" si="502"/>
        <v>0.37411597542953284</v>
      </c>
      <c r="AE225" s="367">
        <f t="shared" si="502"/>
        <v>7.5859612075320992E-2</v>
      </c>
      <c r="AF225" s="367">
        <f t="shared" si="502"/>
        <v>4.6676961709991069E-2</v>
      </c>
      <c r="AG225" s="368">
        <f t="shared" si="472"/>
        <v>6.8825931991200164</v>
      </c>
      <c r="AH225" s="369"/>
      <c r="AI225" s="344">
        <v>126.45300335378722</v>
      </c>
      <c r="AJ225" s="193"/>
      <c r="AK225" s="193"/>
      <c r="AL225" s="193"/>
      <c r="AM225" s="193"/>
    </row>
    <row r="226" spans="1:39" ht="12.75" customHeight="1">
      <c r="A226" s="329">
        <v>223</v>
      </c>
      <c r="B226" s="345">
        <v>8</v>
      </c>
      <c r="C226" s="371">
        <v>24</v>
      </c>
      <c r="D226" s="358">
        <f>測定日数!G28</f>
        <v>35</v>
      </c>
      <c r="E226" s="359">
        <f>mm!G28</f>
        <v>140.56564573876196</v>
      </c>
      <c r="F226" s="360">
        <f>pH!G28</f>
        <v>4.5550757497485552</v>
      </c>
      <c r="G226" s="360">
        <f>EC!G28</f>
        <v>1.648449954710145</v>
      </c>
      <c r="H226" s="361">
        <f>'SO4'!G28</f>
        <v>14.001630434782609</v>
      </c>
      <c r="I226" s="361">
        <f>'NO3'!G28</f>
        <v>15.176064311594203</v>
      </c>
      <c r="J226" s="361">
        <f>Cl!G28</f>
        <v>15.316666666666665</v>
      </c>
      <c r="K226" s="361">
        <f>H!G28</f>
        <v>27.856352550796071</v>
      </c>
      <c r="L226" s="361">
        <f>'NH4'!G28</f>
        <v>6.2744338768115941</v>
      </c>
      <c r="M226" s="361">
        <f>Na!G28</f>
        <v>13.777309782608697</v>
      </c>
      <c r="N226" s="361">
        <f>K!G28</f>
        <v>1.1015172101449275</v>
      </c>
      <c r="O226" s="361">
        <f>Mg!G28</f>
        <v>0.57336956521739135</v>
      </c>
      <c r="P226" s="362">
        <f>Ca!G28</f>
        <v>0.11548913043478261</v>
      </c>
      <c r="Q226" s="363">
        <f t="shared" si="462"/>
        <v>0.1988371066374108</v>
      </c>
      <c r="R226" s="364">
        <f t="shared" si="463"/>
        <v>58.49599184782609</v>
      </c>
      <c r="S226" s="365">
        <f t="shared" si="464"/>
        <v>50.387330811665635</v>
      </c>
      <c r="T226" s="365">
        <f t="shared" si="465"/>
        <v>58.694828954463503</v>
      </c>
      <c r="U226" s="365">
        <f t="shared" si="466"/>
        <v>-7.4471102076104732</v>
      </c>
      <c r="V226" s="365">
        <f t="shared" si="467"/>
        <v>-7.6158174357833088</v>
      </c>
      <c r="W226" s="358">
        <f t="shared" si="468"/>
        <v>-2.9406660658135917</v>
      </c>
      <c r="X226" s="366">
        <f t="shared" si="469"/>
        <v>140.56564573876196</v>
      </c>
      <c r="Y226" s="367">
        <f t="shared" ref="Y226:AA226" si="503">H226*$E226/1000</f>
        <v>1.9681482234607197</v>
      </c>
      <c r="Z226" s="367">
        <f t="shared" si="503"/>
        <v>2.1332332797322193</v>
      </c>
      <c r="AA226" s="367">
        <f t="shared" si="503"/>
        <v>2.1529971405653705</v>
      </c>
      <c r="AB226" s="367">
        <f t="shared" ref="AB226:AF226" si="504">L226*$E226/1000</f>
        <v>0.88196984953918534</v>
      </c>
      <c r="AC226" s="367">
        <f t="shared" si="504"/>
        <v>1.9366164461353534</v>
      </c>
      <c r="AD226" s="367">
        <f t="shared" si="504"/>
        <v>0.1548354779363813</v>
      </c>
      <c r="AE226" s="367">
        <f t="shared" si="504"/>
        <v>8.0596063181735803E-2</v>
      </c>
      <c r="AF226" s="367">
        <f t="shared" si="504"/>
        <v>1.6233804195373323E-2</v>
      </c>
      <c r="AG226" s="368">
        <f t="shared" si="472"/>
        <v>3.9156461842292587</v>
      </c>
      <c r="AH226" s="369"/>
      <c r="AI226" s="344">
        <v>108.88332265949172</v>
      </c>
      <c r="AJ226" s="193"/>
      <c r="AK226" s="193"/>
      <c r="AL226" s="193"/>
      <c r="AM226" s="193"/>
    </row>
    <row r="227" spans="1:39" ht="12.75" customHeight="1">
      <c r="A227" s="329">
        <v>224</v>
      </c>
      <c r="B227" s="345">
        <v>8</v>
      </c>
      <c r="C227" s="371">
        <v>25</v>
      </c>
      <c r="D227" s="358">
        <f>測定日数!G29</f>
        <v>35</v>
      </c>
      <c r="E227" s="359">
        <f>mm!G29</f>
        <v>24.522292993630575</v>
      </c>
      <c r="F227" s="360">
        <f>pH!G29</f>
        <v>4.7235263697017595</v>
      </c>
      <c r="G227" s="360">
        <f>EC!G29</f>
        <v>1.1480259740259742</v>
      </c>
      <c r="H227" s="361">
        <f>'SO4'!G29</f>
        <v>11.976883116883117</v>
      </c>
      <c r="I227" s="361">
        <f>'NO3'!G29</f>
        <v>21.18363636363636</v>
      </c>
      <c r="J227" s="361">
        <f>Cl!G29</f>
        <v>15.735714285714286</v>
      </c>
      <c r="K227" s="361">
        <f>H!G29</f>
        <v>18.900514666464783</v>
      </c>
      <c r="L227" s="361">
        <f>'NH4'!G29</f>
        <v>16.646883116883117</v>
      </c>
      <c r="M227" s="361">
        <f>Na!G29</f>
        <v>14.436493506493505</v>
      </c>
      <c r="N227" s="361">
        <f>K!G29</f>
        <v>1.1936363636363638</v>
      </c>
      <c r="O227" s="361">
        <f>Mg!G29</f>
        <v>2.6419480519480523</v>
      </c>
      <c r="P227" s="362">
        <f>Ca!G29</f>
        <v>2.6784415584415586</v>
      </c>
      <c r="Q227" s="363">
        <f t="shared" si="462"/>
        <v>0.29305427076541929</v>
      </c>
      <c r="R227" s="364">
        <f t="shared" si="463"/>
        <v>60.873116883116879</v>
      </c>
      <c r="S227" s="365">
        <f t="shared" si="464"/>
        <v>61.818306874256997</v>
      </c>
      <c r="T227" s="365">
        <f t="shared" si="465"/>
        <v>61.166171153882296</v>
      </c>
      <c r="U227" s="365">
        <f t="shared" si="466"/>
        <v>0.7703798376398836</v>
      </c>
      <c r="V227" s="365">
        <f t="shared" si="467"/>
        <v>0.53025855850320436</v>
      </c>
      <c r="W227" s="358">
        <f t="shared" si="468"/>
        <v>9.4540182565612429</v>
      </c>
      <c r="X227" s="366">
        <f t="shared" si="469"/>
        <v>24.522292993630575</v>
      </c>
      <c r="Y227" s="367">
        <f t="shared" ref="Y227:AA227" si="505">H227*$E227/1000</f>
        <v>0.29370063694267523</v>
      </c>
      <c r="Z227" s="367">
        <f t="shared" si="505"/>
        <v>0.51947133757961772</v>
      </c>
      <c r="AA227" s="367">
        <f t="shared" si="505"/>
        <v>0.385875796178344</v>
      </c>
      <c r="AB227" s="367">
        <f t="shared" ref="AB227:AF227" si="506">L227*$E227/1000</f>
        <v>0.40821974522292998</v>
      </c>
      <c r="AC227" s="367">
        <f t="shared" si="506"/>
        <v>0.354015923566879</v>
      </c>
      <c r="AD227" s="367">
        <f t="shared" si="506"/>
        <v>2.9270700636942683E-2</v>
      </c>
      <c r="AE227" s="367">
        <f t="shared" si="506"/>
        <v>6.4786624203821669E-2</v>
      </c>
      <c r="AF227" s="367">
        <f t="shared" si="506"/>
        <v>6.5681528662420385E-2</v>
      </c>
      <c r="AG227" s="368">
        <f t="shared" si="472"/>
        <v>0.46348395838146128</v>
      </c>
      <c r="AH227" s="369"/>
      <c r="AI227" s="344">
        <v>122.69142375737388</v>
      </c>
      <c r="AJ227" s="193"/>
      <c r="AK227" s="193"/>
      <c r="AL227" s="193"/>
      <c r="AM227" s="193"/>
    </row>
    <row r="228" spans="1:39" ht="12.75" customHeight="1">
      <c r="A228" s="329">
        <v>225</v>
      </c>
      <c r="B228" s="345">
        <v>8</v>
      </c>
      <c r="C228" s="371">
        <v>26</v>
      </c>
      <c r="D228" s="358">
        <f>測定日数!G30</f>
        <v>35</v>
      </c>
      <c r="E228" s="359">
        <f>mm!G30</f>
        <v>275.39783577339273</v>
      </c>
      <c r="F228" s="360">
        <f>pH!G30</f>
        <v>4.2603140511782964</v>
      </c>
      <c r="G228" s="360">
        <f>EC!G30</f>
        <v>2.8951277013752463</v>
      </c>
      <c r="H228" s="361">
        <f>'SO4'!G30</f>
        <v>24.87292037106802</v>
      </c>
      <c r="I228" s="361">
        <f>'NO3'!G30</f>
        <v>28.621927402806104</v>
      </c>
      <c r="J228" s="361">
        <f>Cl!G30</f>
        <v>10.937840516761515</v>
      </c>
      <c r="K228" s="361">
        <f>H!G30</f>
        <v>54.914362825377047</v>
      </c>
      <c r="L228" s="361">
        <f>'NH4'!G30</f>
        <v>22.17397398541398</v>
      </c>
      <c r="M228" s="361">
        <f>Na!G30</f>
        <v>9.1832167971372414</v>
      </c>
      <c r="N228" s="361">
        <f>K!G30</f>
        <v>1.8349415648461589</v>
      </c>
      <c r="O228" s="361">
        <f>Mg!G30</f>
        <v>1.4939582104168312</v>
      </c>
      <c r="P228" s="362">
        <f>Ca!G30</f>
        <v>2.6396992216883697</v>
      </c>
      <c r="Q228" s="363">
        <f t="shared" si="462"/>
        <v>0.10086389530340358</v>
      </c>
      <c r="R228" s="364">
        <f t="shared" si="463"/>
        <v>89.305608661703658</v>
      </c>
      <c r="S228" s="365">
        <f t="shared" si="464"/>
        <v>96.37381003698485</v>
      </c>
      <c r="T228" s="365">
        <f t="shared" si="465"/>
        <v>89.406472557007064</v>
      </c>
      <c r="U228" s="365">
        <f t="shared" si="466"/>
        <v>3.8066692715960748</v>
      </c>
      <c r="V228" s="365">
        <f t="shared" si="467"/>
        <v>3.7503105187994308</v>
      </c>
      <c r="W228" s="358">
        <f t="shared" si="468"/>
        <v>-0.3245826761601765</v>
      </c>
      <c r="X228" s="366">
        <f t="shared" si="469"/>
        <v>275.39783577339273</v>
      </c>
      <c r="Y228" s="367">
        <f t="shared" ref="Y228:AA228" si="507">H228*$E228/1000</f>
        <v>6.8499484395560648</v>
      </c>
      <c r="Z228" s="367">
        <f t="shared" si="507"/>
        <v>7.8824168623959645</v>
      </c>
      <c r="AA228" s="367">
        <f t="shared" si="507"/>
        <v>3.0122576063506483</v>
      </c>
      <c r="AB228" s="367">
        <f t="shared" ref="AB228:AF228" si="508">L228*$E228/1000</f>
        <v>6.106664446078522</v>
      </c>
      <c r="AC228" s="367">
        <f t="shared" si="508"/>
        <v>2.5290380313694638</v>
      </c>
      <c r="AD228" s="367">
        <f t="shared" si="508"/>
        <v>0.50533893572927469</v>
      </c>
      <c r="AE228" s="367">
        <f t="shared" si="508"/>
        <v>0.4114328578846862</v>
      </c>
      <c r="AF228" s="367">
        <f t="shared" si="508"/>
        <v>0.7269674527456863</v>
      </c>
      <c r="AG228" s="368">
        <f t="shared" si="472"/>
        <v>15.12329667498369</v>
      </c>
      <c r="AH228" s="369"/>
      <c r="AI228" s="344">
        <v>185.67941869868849</v>
      </c>
      <c r="AJ228" s="193"/>
      <c r="AK228" s="193"/>
      <c r="AL228" s="193"/>
      <c r="AM228" s="193"/>
    </row>
    <row r="229" spans="1:39" ht="12.75" customHeight="1">
      <c r="A229" s="329">
        <v>226</v>
      </c>
      <c r="B229" s="345">
        <v>8</v>
      </c>
      <c r="C229" s="371">
        <v>27</v>
      </c>
      <c r="D229" s="358">
        <f>測定日数!G31</f>
        <v>35</v>
      </c>
      <c r="E229" s="359">
        <f>mm!G31</f>
        <v>251.1783439490446</v>
      </c>
      <c r="F229" s="360">
        <f>pH!G31</f>
        <v>4.5786166020671697</v>
      </c>
      <c r="G229" s="360">
        <f>EC!G31</f>
        <v>2.5586027640420945</v>
      </c>
      <c r="H229" s="361">
        <f>'SO4'!G31</f>
        <v>21.420185114745784</v>
      </c>
      <c r="I229" s="361">
        <f>'NO3'!G31</f>
        <v>15.181323697223281</v>
      </c>
      <c r="J229" s="361">
        <f>Cl!G31</f>
        <v>70.809661468238872</v>
      </c>
      <c r="K229" s="361">
        <f>H!G31</f>
        <v>26.38659783563514</v>
      </c>
      <c r="L229" s="361">
        <f>'NH4'!G31</f>
        <v>10.461278052491441</v>
      </c>
      <c r="M229" s="361">
        <f>Na!G31</f>
        <v>60.222987194116904</v>
      </c>
      <c r="N229" s="361">
        <f>K!G31</f>
        <v>2.5560923037910483</v>
      </c>
      <c r="O229" s="361">
        <f>Mg!G31</f>
        <v>7.6009636110054517</v>
      </c>
      <c r="P229" s="362">
        <f>Ca!G31</f>
        <v>5.7365031063775831</v>
      </c>
      <c r="Q229" s="363">
        <f t="shared" si="462"/>
        <v>0.20991249334886539</v>
      </c>
      <c r="R229" s="364">
        <f t="shared" si="463"/>
        <v>128.83135539495373</v>
      </c>
      <c r="S229" s="365">
        <f t="shared" si="464"/>
        <v>126.3018888208006</v>
      </c>
      <c r="T229" s="365">
        <f t="shared" si="465"/>
        <v>129.0412678883026</v>
      </c>
      <c r="U229" s="365">
        <f t="shared" si="466"/>
        <v>-0.99142962804724921</v>
      </c>
      <c r="V229" s="365">
        <f t="shared" si="467"/>
        <v>-1.0728225901204811</v>
      </c>
      <c r="W229" s="358">
        <f t="shared" si="468"/>
        <v>-1.9380115253578272</v>
      </c>
      <c r="X229" s="366">
        <f t="shared" si="469"/>
        <v>251.1783439490446</v>
      </c>
      <c r="Y229" s="367">
        <f t="shared" ref="Y229:AA229" si="509">H229*$E229/1000</f>
        <v>5.3802866242038219</v>
      </c>
      <c r="Z229" s="367">
        <f t="shared" si="509"/>
        <v>3.8132197452229306</v>
      </c>
      <c r="AA229" s="367">
        <f t="shared" si="509"/>
        <v>17.785853503184715</v>
      </c>
      <c r="AB229" s="367">
        <f t="shared" ref="AB229:AF229" si="510">L229*$E229/1000</f>
        <v>2.6276464968152862</v>
      </c>
      <c r="AC229" s="367">
        <f t="shared" si="510"/>
        <v>15.126710191082804</v>
      </c>
      <c r="AD229" s="367">
        <f t="shared" si="510"/>
        <v>0.64203503184713373</v>
      </c>
      <c r="AE229" s="367">
        <f t="shared" si="510"/>
        <v>1.9091974522292994</v>
      </c>
      <c r="AF229" s="367">
        <f t="shared" si="510"/>
        <v>1.4408853503184713</v>
      </c>
      <c r="AG229" s="368">
        <f t="shared" si="472"/>
        <v>6.6277419468042789</v>
      </c>
      <c r="AH229" s="369"/>
      <c r="AI229" s="344">
        <v>255.13324421575433</v>
      </c>
      <c r="AJ229" s="193"/>
      <c r="AK229" s="193"/>
      <c r="AL229" s="193"/>
      <c r="AM229" s="193"/>
    </row>
    <row r="230" spans="1:39" ht="12.75" customHeight="1">
      <c r="A230" s="329">
        <v>227</v>
      </c>
      <c r="B230" s="345">
        <v>8</v>
      </c>
      <c r="C230" s="371">
        <v>28</v>
      </c>
      <c r="D230" s="358">
        <f>測定日数!G32</f>
        <v>35</v>
      </c>
      <c r="E230" s="359">
        <f>mm!G32</f>
        <v>373.40764331210187</v>
      </c>
      <c r="F230" s="360">
        <f>pH!G32</f>
        <v>4.421202543530323</v>
      </c>
      <c r="G230" s="360">
        <f>EC!G32</f>
        <v>2.68</v>
      </c>
      <c r="H230" s="361">
        <f>'SO4'!G32</f>
        <v>23.943843454157779</v>
      </c>
      <c r="I230" s="361">
        <f>'NO3'!G32</f>
        <v>20.97126989339019</v>
      </c>
      <c r="J230" s="361">
        <f>Cl!G32</f>
        <v>46.275828358208948</v>
      </c>
      <c r="K230" s="361">
        <f>H!G32</f>
        <v>37.913812368044894</v>
      </c>
      <c r="L230" s="361">
        <f>'NH4'!G32</f>
        <v>25.418141535181235</v>
      </c>
      <c r="M230" s="361">
        <f>Na!G32</f>
        <v>42.461433432835825</v>
      </c>
      <c r="N230" s="361">
        <f>K!G32</f>
        <v>1.7765282729211089</v>
      </c>
      <c r="O230" s="361">
        <f>Mg!G32</f>
        <v>4.6289801705756926</v>
      </c>
      <c r="P230" s="362">
        <f>Ca!G32</f>
        <v>2.2429464818763325</v>
      </c>
      <c r="Q230" s="363">
        <f t="shared" si="462"/>
        <v>0.14609125795379818</v>
      </c>
      <c r="R230" s="364">
        <f t="shared" si="463"/>
        <v>115.13478515991471</v>
      </c>
      <c r="S230" s="365">
        <f t="shared" si="464"/>
        <v>121.3137689138871</v>
      </c>
      <c r="T230" s="365">
        <f t="shared" si="465"/>
        <v>115.28087641786851</v>
      </c>
      <c r="U230" s="365">
        <f t="shared" si="466"/>
        <v>2.6132465804987608</v>
      </c>
      <c r="V230" s="365">
        <f t="shared" si="467"/>
        <v>2.5498854750322866</v>
      </c>
      <c r="W230" s="358">
        <f t="shared" si="468"/>
        <v>0.38581608632194292</v>
      </c>
      <c r="X230" s="366">
        <f t="shared" si="469"/>
        <v>373.40764331210187</v>
      </c>
      <c r="Y230" s="367">
        <f t="shared" ref="Y230:AA230" si="511">H230*$E230/1000</f>
        <v>8.9408141560509531</v>
      </c>
      <c r="Z230" s="367">
        <f t="shared" si="511"/>
        <v>7.8308324681528649</v>
      </c>
      <c r="AA230" s="367">
        <f t="shared" si="511"/>
        <v>17.279748009554137</v>
      </c>
      <c r="AB230" s="367">
        <f t="shared" ref="AB230:AF230" si="512">L230*$E230/1000</f>
        <v>9.4913283280254763</v>
      </c>
      <c r="AC230" s="367">
        <f t="shared" si="512"/>
        <v>15.855423789808917</v>
      </c>
      <c r="AD230" s="367">
        <f t="shared" si="512"/>
        <v>0.6633692356687898</v>
      </c>
      <c r="AE230" s="367">
        <f t="shared" si="512"/>
        <v>1.7284965764331206</v>
      </c>
      <c r="AF230" s="367">
        <f t="shared" si="512"/>
        <v>0.83753335987261135</v>
      </c>
      <c r="AG230" s="368">
        <f t="shared" si="472"/>
        <v>14.157307325328864</v>
      </c>
      <c r="AH230" s="369"/>
      <c r="AI230" s="344">
        <v>298.08009428702138</v>
      </c>
      <c r="AJ230" s="193"/>
      <c r="AK230" s="193"/>
      <c r="AL230" s="193"/>
      <c r="AM230" s="193"/>
    </row>
    <row r="231" spans="1:39" ht="12.75" customHeight="1">
      <c r="A231" s="329">
        <v>228</v>
      </c>
      <c r="B231" s="345">
        <v>8</v>
      </c>
      <c r="C231" s="371">
        <v>29</v>
      </c>
      <c r="D231" s="358">
        <f>測定日数!G33</f>
        <v>35</v>
      </c>
      <c r="E231" s="359">
        <f>mm!G33</f>
        <v>321.02498806302725</v>
      </c>
      <c r="F231" s="360">
        <f>pH!G33</f>
        <v>4.5628470380998563</v>
      </c>
      <c r="G231" s="360">
        <f>EC!G33</f>
        <v>1.9392227069905803</v>
      </c>
      <c r="H231" s="361">
        <f>'SO4'!G33</f>
        <v>20.937240616946255</v>
      </c>
      <c r="I231" s="361">
        <f>'NO3'!G33</f>
        <v>14.231182985263866</v>
      </c>
      <c r="J231" s="361">
        <f>Cl!G33</f>
        <v>8.2595624078268415</v>
      </c>
      <c r="K231" s="361">
        <f>H!G33</f>
        <v>27.362322789381917</v>
      </c>
      <c r="L231" s="361">
        <f>'NH4'!G33</f>
        <v>11.629591377943797</v>
      </c>
      <c r="M231" s="361">
        <f>Na!G33</f>
        <v>7.0950965552058705</v>
      </c>
      <c r="N231" s="361">
        <f>K!G33</f>
        <v>3.0843147821522177</v>
      </c>
      <c r="O231" s="361">
        <f>Mg!G33</f>
        <v>1.0667894909728215</v>
      </c>
      <c r="P231" s="362">
        <f>Ca!G33</f>
        <v>1.5621538281889369</v>
      </c>
      <c r="Q231" s="363">
        <f t="shared" si="462"/>
        <v>0.20242713256863326</v>
      </c>
      <c r="R231" s="364">
        <f t="shared" si="463"/>
        <v>64.365226626983215</v>
      </c>
      <c r="S231" s="365">
        <f t="shared" si="464"/>
        <v>54.429212143007334</v>
      </c>
      <c r="T231" s="365">
        <f t="shared" si="465"/>
        <v>64.567653759551845</v>
      </c>
      <c r="U231" s="365">
        <f t="shared" si="466"/>
        <v>-8.3640400904742389</v>
      </c>
      <c r="V231" s="365">
        <f t="shared" si="467"/>
        <v>-8.5199232262523577</v>
      </c>
      <c r="W231" s="358">
        <f t="shared" si="468"/>
        <v>-8.6520593379665254</v>
      </c>
      <c r="X231" s="366">
        <f t="shared" si="469"/>
        <v>321.02498806302725</v>
      </c>
      <c r="Y231" s="367">
        <f t="shared" ref="Y231:AA231" si="513">H231*$E231/1000</f>
        <v>6.7213774191279008</v>
      </c>
      <c r="Z231" s="367">
        <f t="shared" si="513"/>
        <v>4.5685653479670894</v>
      </c>
      <c r="AA231" s="367">
        <f t="shared" si="513"/>
        <v>2.6515259233784403</v>
      </c>
      <c r="AB231" s="367">
        <f t="shared" ref="AB231:AF231" si="514">L231*$E231/1000</f>
        <v>3.7333894332822921</v>
      </c>
      <c r="AC231" s="367">
        <f t="shared" si="514"/>
        <v>2.2777032869409903</v>
      </c>
      <c r="AD231" s="367">
        <f t="shared" si="514"/>
        <v>0.99014211612303415</v>
      </c>
      <c r="AE231" s="367">
        <f t="shared" si="514"/>
        <v>0.34246608360531294</v>
      </c>
      <c r="AF231" s="367">
        <f t="shared" si="514"/>
        <v>0.50149041404696582</v>
      </c>
      <c r="AG231" s="368">
        <f t="shared" si="472"/>
        <v>8.7839893468380286</v>
      </c>
      <c r="AH231" s="369"/>
      <c r="AI231" s="344">
        <v>118.79443876999055</v>
      </c>
      <c r="AJ231" s="193"/>
      <c r="AK231" s="193"/>
      <c r="AL231" s="193"/>
      <c r="AM231" s="193"/>
    </row>
    <row r="232" spans="1:39" ht="12.75" customHeight="1">
      <c r="A232" s="329">
        <v>229</v>
      </c>
      <c r="B232" s="345">
        <v>8</v>
      </c>
      <c r="C232" s="371">
        <v>30</v>
      </c>
      <c r="D232" s="358">
        <f>測定日数!G34</f>
        <v>35</v>
      </c>
      <c r="E232" s="359">
        <f>mm!G34</f>
        <v>218.53503184713375</v>
      </c>
      <c r="F232" s="360">
        <f>pH!G34</f>
        <v>4.3442858151507542</v>
      </c>
      <c r="G232" s="360">
        <f>EC!G34</f>
        <v>2.2600123870591662</v>
      </c>
      <c r="H232" s="361">
        <f>'SO4'!G34</f>
        <v>21.872321795865826</v>
      </c>
      <c r="I232" s="361">
        <f>'NO3'!G34</f>
        <v>22.087128198166802</v>
      </c>
      <c r="J232" s="361">
        <f>Cl!G34</f>
        <v>9.7686036095847228</v>
      </c>
      <c r="K232" s="361">
        <f>H!G34</f>
        <v>45.259961985565823</v>
      </c>
      <c r="L232" s="361">
        <f>'NH4'!G34</f>
        <v>20.000310201559923</v>
      </c>
      <c r="M232" s="361">
        <f>Na!G34</f>
        <v>6.5350350012151575</v>
      </c>
      <c r="N232" s="361">
        <f>K!G34</f>
        <v>0.48832631021057443</v>
      </c>
      <c r="O232" s="361">
        <f>Mg!G34</f>
        <v>0.98203037513997782</v>
      </c>
      <c r="P232" s="362">
        <f>Ca!G34</f>
        <v>2.8807911719551282</v>
      </c>
      <c r="Q232" s="363">
        <f t="shared" si="462"/>
        <v>0.12237916913050856</v>
      </c>
      <c r="R232" s="364">
        <f t="shared" si="463"/>
        <v>75.60037539948317</v>
      </c>
      <c r="S232" s="365">
        <f t="shared" si="464"/>
        <v>80.009276592741713</v>
      </c>
      <c r="T232" s="365">
        <f t="shared" si="465"/>
        <v>75.722754568613681</v>
      </c>
      <c r="U232" s="365">
        <f t="shared" si="466"/>
        <v>2.8333083049879431</v>
      </c>
      <c r="V232" s="365">
        <f t="shared" si="467"/>
        <v>2.7524986299618268</v>
      </c>
      <c r="W232" s="358">
        <f t="shared" si="468"/>
        <v>2.8666589716185653</v>
      </c>
      <c r="X232" s="366">
        <f t="shared" si="469"/>
        <v>218.53503184713375</v>
      </c>
      <c r="Y232" s="367">
        <f t="shared" ref="Y232:AA232" si="515">H232*$E232/1000</f>
        <v>4.7798685402302965</v>
      </c>
      <c r="Z232" s="367">
        <f t="shared" si="515"/>
        <v>4.826811264198108</v>
      </c>
      <c r="AA232" s="367">
        <f t="shared" si="515"/>
        <v>2.1347821009226231</v>
      </c>
      <c r="AB232" s="367">
        <f t="shared" ref="AB232:AF232" si="516">L232*$E232/1000</f>
        <v>4.3707684268504519</v>
      </c>
      <c r="AC232" s="367">
        <f t="shared" si="516"/>
        <v>1.4281340821126882</v>
      </c>
      <c r="AD232" s="367">
        <f t="shared" si="516"/>
        <v>0.1067164057536612</v>
      </c>
      <c r="AE232" s="367">
        <f t="shared" si="516"/>
        <v>0.21460803930606775</v>
      </c>
      <c r="AF232" s="367">
        <f t="shared" si="516"/>
        <v>0.62955379050815563</v>
      </c>
      <c r="AG232" s="368">
        <f t="shared" si="472"/>
        <v>9.8908872339156897</v>
      </c>
      <c r="AH232" s="369"/>
      <c r="AI232" s="344">
        <v>155.60965199222488</v>
      </c>
      <c r="AJ232" s="193"/>
      <c r="AK232" s="193"/>
      <c r="AL232" s="193"/>
      <c r="AM232" s="193"/>
    </row>
    <row r="233" spans="1:39" ht="12.75" customHeight="1">
      <c r="A233" s="329">
        <v>230</v>
      </c>
      <c r="B233" s="345">
        <v>8</v>
      </c>
      <c r="C233" s="371">
        <v>31</v>
      </c>
      <c r="D233" s="358">
        <f>測定日数!G35</f>
        <v>35</v>
      </c>
      <c r="E233" s="359">
        <f>mm!G35</f>
        <v>138</v>
      </c>
      <c r="F233" s="360">
        <f>pH!G35</f>
        <v>5.0937216954342075</v>
      </c>
      <c r="G233" s="360">
        <f>EC!G35</f>
        <v>1.4193081346287748</v>
      </c>
      <c r="H233" s="361">
        <f>'SO4'!G35</f>
        <v>13.560167358230942</v>
      </c>
      <c r="I233" s="361">
        <f>'NO3'!G35</f>
        <v>18.433180592204735</v>
      </c>
      <c r="J233" s="361">
        <f>Cl!G35</f>
        <v>11.925541677053534</v>
      </c>
      <c r="K233" s="361">
        <f>H!G35</f>
        <v>8.0589470916680046</v>
      </c>
      <c r="L233" s="361">
        <f>'NH4'!G35</f>
        <v>22.966577456357054</v>
      </c>
      <c r="M233" s="361">
        <f>Na!G35</f>
        <v>15.528305919057544</v>
      </c>
      <c r="N233" s="361">
        <f>K!G35</f>
        <v>4.1223351577238292</v>
      </c>
      <c r="O233" s="361">
        <f>Mg!G35</f>
        <v>1.0279254492952985</v>
      </c>
      <c r="P233" s="362">
        <f>Ca!G35</f>
        <v>2.4997742027645646</v>
      </c>
      <c r="Q233" s="363">
        <f t="shared" si="462"/>
        <v>0.68729531037602798</v>
      </c>
      <c r="R233" s="364">
        <f t="shared" si="463"/>
        <v>57.479056985720149</v>
      </c>
      <c r="S233" s="365">
        <f t="shared" si="464"/>
        <v>57.731564928926154</v>
      </c>
      <c r="T233" s="365">
        <f t="shared" si="465"/>
        <v>58.166352296096179</v>
      </c>
      <c r="U233" s="365">
        <f t="shared" si="466"/>
        <v>0.2191707144789789</v>
      </c>
      <c r="V233" s="365">
        <f t="shared" si="467"/>
        <v>-0.37514683402451493</v>
      </c>
      <c r="W233" s="358">
        <f t="shared" si="468"/>
        <v>-15.454892537782118</v>
      </c>
      <c r="X233" s="366">
        <f t="shared" si="469"/>
        <v>138</v>
      </c>
      <c r="Y233" s="367">
        <f t="shared" ref="Y233:AA233" si="517">H233*$E233/1000</f>
        <v>1.8713030954358698</v>
      </c>
      <c r="Z233" s="367">
        <f t="shared" si="517"/>
        <v>2.5437789217242535</v>
      </c>
      <c r="AA233" s="367">
        <f t="shared" si="517"/>
        <v>1.6457247514333877</v>
      </c>
      <c r="AB233" s="367">
        <f t="shared" ref="AB233:AF233" si="518">L233*$E233/1000</f>
        <v>3.1693876889772739</v>
      </c>
      <c r="AC233" s="367">
        <f t="shared" si="518"/>
        <v>2.1429062168299411</v>
      </c>
      <c r="AD233" s="367">
        <f t="shared" si="518"/>
        <v>0.56888225176588847</v>
      </c>
      <c r="AE233" s="367">
        <f t="shared" si="518"/>
        <v>0.14185371200275118</v>
      </c>
      <c r="AF233" s="367">
        <f t="shared" si="518"/>
        <v>0.3449688399815099</v>
      </c>
      <c r="AG233" s="368">
        <f t="shared" si="472"/>
        <v>1.1121346986501845</v>
      </c>
      <c r="AH233" s="369"/>
      <c r="AI233" s="344">
        <v>115.21062191464631</v>
      </c>
      <c r="AJ233" s="193"/>
      <c r="AK233" s="193"/>
      <c r="AL233" s="193"/>
      <c r="AM233" s="193"/>
    </row>
    <row r="234" spans="1:39" ht="12.75" customHeight="1">
      <c r="A234" s="329">
        <v>231</v>
      </c>
      <c r="B234" s="345">
        <v>8</v>
      </c>
      <c r="C234" s="371">
        <v>32</v>
      </c>
      <c r="D234" s="358">
        <f>測定日数!G36</f>
        <v>35</v>
      </c>
      <c r="E234" s="359">
        <f>mm!G36</f>
        <v>185.63694267515925</v>
      </c>
      <c r="F234" s="360">
        <f>pH!G36</f>
        <v>4.2381302842015875</v>
      </c>
      <c r="G234" s="360">
        <f>EC!G36</f>
        <v>3.248538514324927</v>
      </c>
      <c r="H234" s="361">
        <f>'SO4'!G36</f>
        <v>25.750928118030536</v>
      </c>
      <c r="I234" s="361">
        <f>'NO3'!G36</f>
        <v>36.289365242751764</v>
      </c>
      <c r="J234" s="361">
        <f>Cl!G36</f>
        <v>15.143062274832733</v>
      </c>
      <c r="K234" s="361">
        <f>H!G36</f>
        <v>57.792265011635209</v>
      </c>
      <c r="L234" s="361">
        <f>'NH4'!G36</f>
        <v>22.877378624120773</v>
      </c>
      <c r="M234" s="361">
        <f>Na!G36</f>
        <v>10.253971521701835</v>
      </c>
      <c r="N234" s="361">
        <f>K!G36</f>
        <v>0.27653285297649682</v>
      </c>
      <c r="O234" s="361">
        <f>Mg!G36</f>
        <v>1.7554726368159204</v>
      </c>
      <c r="P234" s="362">
        <f>Ca!G36</f>
        <v>9.351513124034998</v>
      </c>
      <c r="Q234" s="363">
        <f t="shared" si="462"/>
        <v>9.5841139667338121E-2</v>
      </c>
      <c r="R234" s="364">
        <f t="shared" si="463"/>
        <v>102.93428375364556</v>
      </c>
      <c r="S234" s="365">
        <f t="shared" si="464"/>
        <v>113.41411953213616</v>
      </c>
      <c r="T234" s="365">
        <f t="shared" si="465"/>
        <v>103.03012489331292</v>
      </c>
      <c r="U234" s="365">
        <f t="shared" si="466"/>
        <v>4.8439626173933146</v>
      </c>
      <c r="V234" s="365">
        <f t="shared" si="467"/>
        <v>4.7975378908261277</v>
      </c>
      <c r="W234" s="358">
        <f t="shared" si="468"/>
        <v>-1.3794834460101815</v>
      </c>
      <c r="X234" s="366">
        <f t="shared" si="469"/>
        <v>185.63694267515925</v>
      </c>
      <c r="Y234" s="367">
        <f t="shared" ref="Y234:AA234" si="519">H234*$E234/1000</f>
        <v>4.7803235668789812</v>
      </c>
      <c r="Z234" s="367">
        <f t="shared" si="519"/>
        <v>6.7366468152866252</v>
      </c>
      <c r="AA234" s="367">
        <f t="shared" si="519"/>
        <v>2.811111783439491</v>
      </c>
      <c r="AB234" s="367">
        <f t="shared" ref="AB234:AF234" si="520">L234*$E234/1000</f>
        <v>4.246886624203821</v>
      </c>
      <c r="AC234" s="367">
        <f t="shared" si="520"/>
        <v>1.903515923566879</v>
      </c>
      <c r="AD234" s="367">
        <f t="shared" si="520"/>
        <v>5.1334713375796183E-2</v>
      </c>
      <c r="AE234" s="367">
        <f t="shared" si="520"/>
        <v>0.32588057324840763</v>
      </c>
      <c r="AF234" s="367">
        <f t="shared" si="520"/>
        <v>1.7359863057324842</v>
      </c>
      <c r="AG234" s="368">
        <f t="shared" si="472"/>
        <v>10.728379387032538</v>
      </c>
      <c r="AH234" s="369"/>
      <c r="AI234" s="344">
        <v>216.34840328578173</v>
      </c>
      <c r="AJ234" s="193"/>
      <c r="AK234" s="193"/>
      <c r="AL234" s="193"/>
      <c r="AM234" s="193"/>
    </row>
    <row r="235" spans="1:39" ht="12.75" customHeight="1">
      <c r="A235" s="329">
        <v>232</v>
      </c>
      <c r="B235" s="345">
        <v>8</v>
      </c>
      <c r="C235" s="371">
        <v>33</v>
      </c>
      <c r="D235" s="358">
        <f>測定日数!G37</f>
        <v>35</v>
      </c>
      <c r="E235" s="359">
        <f>mm!G37</f>
        <v>138.53503184713375</v>
      </c>
      <c r="F235" s="360">
        <f>pH!G37</f>
        <v>4.227724917309863</v>
      </c>
      <c r="G235" s="360">
        <f>EC!G37</f>
        <v>3.6093103448275863</v>
      </c>
      <c r="H235" s="361">
        <f>'SO4'!G37</f>
        <v>38.19990379575983</v>
      </c>
      <c r="I235" s="361">
        <f>'NO3'!G37</f>
        <v>33.558643231767768</v>
      </c>
      <c r="J235" s="361">
        <f>Cl!G37</f>
        <v>12.359896265445819</v>
      </c>
      <c r="K235" s="361">
        <f>H!G37</f>
        <v>59.193644877606403</v>
      </c>
      <c r="L235" s="361">
        <f>'NH4'!G37</f>
        <v>20.866666284353247</v>
      </c>
      <c r="M235" s="361">
        <f>Na!G37</f>
        <v>6.5040772349797269</v>
      </c>
      <c r="N235" s="361">
        <f>K!G37</f>
        <v>0.86519991321542167</v>
      </c>
      <c r="O235" s="361">
        <f>Mg!G37</f>
        <v>1.6599342645228885</v>
      </c>
      <c r="P235" s="362">
        <f>Ca!G37</f>
        <v>5.5621515589510642</v>
      </c>
      <c r="Q235" s="363">
        <f t="shared" si="462"/>
        <v>9.3572148735300578E-2</v>
      </c>
      <c r="R235" s="364">
        <f t="shared" si="463"/>
        <v>122.31834708873325</v>
      </c>
      <c r="S235" s="365">
        <f t="shared" si="464"/>
        <v>101.87375995710269</v>
      </c>
      <c r="T235" s="365">
        <f t="shared" si="465"/>
        <v>122.41191923746854</v>
      </c>
      <c r="U235" s="365">
        <f t="shared" si="466"/>
        <v>-9.1192269884196548</v>
      </c>
      <c r="V235" s="365">
        <f t="shared" si="467"/>
        <v>-9.157142513119922</v>
      </c>
      <c r="W235" s="358">
        <f t="shared" si="468"/>
        <v>-4.5980790154203</v>
      </c>
      <c r="X235" s="366">
        <f t="shared" si="469"/>
        <v>138.53503184713375</v>
      </c>
      <c r="Y235" s="367">
        <f t="shared" ref="Y235:AA235" si="521">H235*$E235/1000</f>
        <v>5.2920248889030335</v>
      </c>
      <c r="Z235" s="367">
        <f t="shared" si="521"/>
        <v>4.6490477088595474</v>
      </c>
      <c r="AA235" s="367">
        <f t="shared" si="521"/>
        <v>1.712278622760806</v>
      </c>
      <c r="AB235" s="367">
        <f t="shared" ref="AB235:AF235" si="522">L235*$E235/1000</f>
        <v>2.8907642782463889</v>
      </c>
      <c r="AC235" s="367">
        <f t="shared" si="522"/>
        <v>0.9010425468841341</v>
      </c>
      <c r="AD235" s="367">
        <f t="shared" si="522"/>
        <v>0.11986049753143579</v>
      </c>
      <c r="AE235" s="367">
        <f t="shared" si="522"/>
        <v>0.22995904619982691</v>
      </c>
      <c r="AF235" s="367">
        <f t="shared" si="522"/>
        <v>0.77055284335787033</v>
      </c>
      <c r="AG235" s="368">
        <f t="shared" si="472"/>
        <v>8.2003934782671291</v>
      </c>
      <c r="AH235" s="369"/>
      <c r="AI235" s="344">
        <v>224.19210704583594</v>
      </c>
      <c r="AJ235" s="193"/>
      <c r="AK235" s="193"/>
      <c r="AL235" s="193"/>
      <c r="AM235" s="193"/>
    </row>
    <row r="236" spans="1:39" ht="12.75" customHeight="1">
      <c r="A236" s="329">
        <v>233</v>
      </c>
      <c r="B236" s="345">
        <v>8</v>
      </c>
      <c r="C236" s="371">
        <v>34</v>
      </c>
      <c r="D236" s="358">
        <f>測定日数!G38</f>
        <v>35</v>
      </c>
      <c r="E236" s="359">
        <f>mm!G38</f>
        <v>233.89560789306174</v>
      </c>
      <c r="F236" s="360">
        <f>pH!G38</f>
        <v>4.5045875745517741</v>
      </c>
      <c r="G236" s="360">
        <f>EC!G38</f>
        <v>1.8013335147639136</v>
      </c>
      <c r="H236" s="361">
        <f>'SO4'!G38</f>
        <v>14.132984079466597</v>
      </c>
      <c r="I236" s="361">
        <f>'NO3'!G38</f>
        <v>12.41042318682814</v>
      </c>
      <c r="J236" s="361">
        <f>Cl!G38</f>
        <v>17.060810994693156</v>
      </c>
      <c r="K236" s="361">
        <f>H!G38</f>
        <v>31.290494418271404</v>
      </c>
      <c r="L236" s="361">
        <f>'NH4'!G38</f>
        <v>3.0858892366308344</v>
      </c>
      <c r="M236" s="361">
        <f>Na!G38</f>
        <v>17.309810858620217</v>
      </c>
      <c r="N236" s="361">
        <f>K!G38</f>
        <v>0.84838753571914549</v>
      </c>
      <c r="O236" s="361">
        <f>Mg!G38</f>
        <v>0.79171315825282351</v>
      </c>
      <c r="P236" s="362">
        <f>Ca!G38</f>
        <v>0.88236494761191997</v>
      </c>
      <c r="Q236" s="363">
        <f t="shared" si="462"/>
        <v>0.17701466997075127</v>
      </c>
      <c r="R236" s="364">
        <f t="shared" si="463"/>
        <v>57.737202340454488</v>
      </c>
      <c r="S236" s="365">
        <f t="shared" si="464"/>
        <v>55.882738260971095</v>
      </c>
      <c r="T236" s="365">
        <f t="shared" si="465"/>
        <v>57.91421701042524</v>
      </c>
      <c r="U236" s="365">
        <f t="shared" si="466"/>
        <v>-1.6321642747453826</v>
      </c>
      <c r="V236" s="365">
        <f t="shared" si="467"/>
        <v>-1.7851784738961036</v>
      </c>
      <c r="W236" s="358">
        <f t="shared" si="468"/>
        <v>-3.6670040560947776</v>
      </c>
      <c r="X236" s="366">
        <f t="shared" si="469"/>
        <v>233.89560789306174</v>
      </c>
      <c r="Y236" s="367">
        <f t="shared" ref="Y236:AA236" si="523">H236*$E236/1000</f>
        <v>3.3056429026098035</v>
      </c>
      <c r="Z236" s="367">
        <f t="shared" si="523"/>
        <v>2.9027434754933163</v>
      </c>
      <c r="AA236" s="367">
        <f t="shared" si="523"/>
        <v>3.9904487587523874</v>
      </c>
      <c r="AB236" s="367">
        <f t="shared" ref="AB236:AF236" si="524">L236*$E236/1000</f>
        <v>0.7217759388924252</v>
      </c>
      <c r="AC236" s="367">
        <f t="shared" si="524"/>
        <v>4.0486887332908967</v>
      </c>
      <c r="AD236" s="367">
        <f t="shared" si="524"/>
        <v>0.19843411839592617</v>
      </c>
      <c r="AE236" s="367">
        <f t="shared" si="524"/>
        <v>0.18517823042647996</v>
      </c>
      <c r="AF236" s="367">
        <f t="shared" si="524"/>
        <v>0.20638128580521958</v>
      </c>
      <c r="AG236" s="368">
        <f t="shared" si="472"/>
        <v>7.318709213236045</v>
      </c>
      <c r="AH236" s="369"/>
      <c r="AI236" s="344">
        <v>113.61994060142558</v>
      </c>
      <c r="AJ236" s="193"/>
      <c r="AK236" s="193"/>
      <c r="AL236" s="193"/>
      <c r="AM236" s="193"/>
    </row>
    <row r="237" spans="1:39" ht="12.75" customHeight="1">
      <c r="A237" s="329">
        <v>234</v>
      </c>
      <c r="B237" s="345">
        <v>8</v>
      </c>
      <c r="C237" s="371">
        <v>35</v>
      </c>
      <c r="D237" s="358">
        <f>測定日数!G39</f>
        <v>35</v>
      </c>
      <c r="E237" s="359">
        <f>mm!G39</f>
        <v>34.385327211211958</v>
      </c>
      <c r="F237" s="360">
        <f>pH!G39</f>
        <v>4.2426044128630993</v>
      </c>
      <c r="G237" s="360">
        <f>EC!G39</f>
        <v>3.8506399999999998</v>
      </c>
      <c r="H237" s="361">
        <f>'SO4'!G39</f>
        <v>36.111101870795032</v>
      </c>
      <c r="I237" s="361">
        <f>'NO3'!G39</f>
        <v>30.479323806298527</v>
      </c>
      <c r="J237" s="361">
        <f>Cl!G39</f>
        <v>16.345154901954462</v>
      </c>
      <c r="K237" s="361">
        <f>H!G39</f>
        <v>57.199941830443493</v>
      </c>
      <c r="L237" s="361">
        <f>'NH4'!G39</f>
        <v>22.372533172949002</v>
      </c>
      <c r="M237" s="361">
        <f>Na!G39</f>
        <v>14.871480339573356</v>
      </c>
      <c r="N237" s="361">
        <f>K!G39</f>
        <v>1.2200766398246254</v>
      </c>
      <c r="O237" s="361">
        <f>Mg!G39</f>
        <v>2.4784564284538506</v>
      </c>
      <c r="P237" s="362">
        <f>Ca!G39</f>
        <v>11.517254990086299</v>
      </c>
      <c r="Q237" s="363">
        <f t="shared" si="462"/>
        <v>9.6833604465730333E-2</v>
      </c>
      <c r="R237" s="364">
        <f t="shared" si="463"/>
        <v>119.04668244984305</v>
      </c>
      <c r="S237" s="365">
        <f t="shared" si="464"/>
        <v>123.65545481987078</v>
      </c>
      <c r="T237" s="365">
        <f t="shared" si="465"/>
        <v>119.14351605430878</v>
      </c>
      <c r="U237" s="365">
        <f t="shared" si="466"/>
        <v>1.8989418147999364</v>
      </c>
      <c r="V237" s="365">
        <f t="shared" si="467"/>
        <v>1.858302261050411</v>
      </c>
      <c r="W237" s="358">
        <f t="shared" si="468"/>
        <v>-7.2091187670031847</v>
      </c>
      <c r="X237" s="366">
        <f t="shared" si="469"/>
        <v>34.385327211211958</v>
      </c>
      <c r="Y237" s="367">
        <f t="shared" ref="Y237:AA237" si="525">H237*$E237/1000</f>
        <v>1.2416920537846954</v>
      </c>
      <c r="Z237" s="367">
        <f t="shared" si="525"/>
        <v>1.0480415222560573</v>
      </c>
      <c r="AA237" s="367">
        <f t="shared" si="525"/>
        <v>0.56203349962164928</v>
      </c>
      <c r="AB237" s="367">
        <f t="shared" ref="AB237:AF237" si="526">L237*$E237/1000</f>
        <v>0.76928687369554549</v>
      </c>
      <c r="AC237" s="367">
        <f t="shared" si="526"/>
        <v>0.51136071759133539</v>
      </c>
      <c r="AD237" s="367">
        <f t="shared" si="526"/>
        <v>4.1952734483125746E-2</v>
      </c>
      <c r="AE237" s="367">
        <f t="shared" si="526"/>
        <v>8.5222535271117394E-2</v>
      </c>
      <c r="AF237" s="367">
        <f t="shared" si="526"/>
        <v>0.39602458140908114</v>
      </c>
      <c r="AG237" s="368">
        <f t="shared" si="472"/>
        <v>1.9668387163020897</v>
      </c>
      <c r="AH237" s="369"/>
      <c r="AI237" s="344">
        <v>242.70213726971383</v>
      </c>
      <c r="AJ237" s="193"/>
      <c r="AK237" s="193"/>
      <c r="AL237" s="193"/>
      <c r="AM237" s="193"/>
    </row>
    <row r="238" spans="1:39" ht="12.75" customHeight="1">
      <c r="A238" s="329">
        <v>235</v>
      </c>
      <c r="B238" s="345">
        <v>8</v>
      </c>
      <c r="C238" s="331">
        <v>37</v>
      </c>
      <c r="D238" s="358">
        <f>測定日数!G41</f>
        <v>35</v>
      </c>
      <c r="E238" s="359">
        <f>mm!G41</f>
        <v>188.04458598726114</v>
      </c>
      <c r="F238" s="360">
        <f>pH!G41</f>
        <v>4.45</v>
      </c>
      <c r="G238" s="360">
        <f>EC!G41</f>
        <v>1.7629999999999999</v>
      </c>
      <c r="H238" s="361">
        <f>'SO4'!G41</f>
        <v>13.428603550148029</v>
      </c>
      <c r="I238" s="361">
        <f>'NO3'!G41</f>
        <v>13.708593998216269</v>
      </c>
      <c r="J238" s="361">
        <f>Cl!G41</f>
        <v>58.669720500836327</v>
      </c>
      <c r="K238" s="361">
        <f>H!G41</f>
        <v>35.481338923357541</v>
      </c>
      <c r="L238" s="361">
        <f>'NH4'!G41</f>
        <v>11.64189530055493</v>
      </c>
      <c r="M238" s="361">
        <f>Na!G41</f>
        <v>53.501987838084723</v>
      </c>
      <c r="N238" s="361">
        <f>K!G41</f>
        <v>2.0461247675730148</v>
      </c>
      <c r="O238" s="361">
        <f>Mg!G41</f>
        <v>6.5830076116025511</v>
      </c>
      <c r="P238" s="362">
        <f>Ca!G41</f>
        <v>3.4931882828484455</v>
      </c>
      <c r="Q238" s="363">
        <f t="shared" si="462"/>
        <v>0.15610675106247687</v>
      </c>
      <c r="R238" s="364">
        <f t="shared" si="463"/>
        <v>99.235521599348644</v>
      </c>
      <c r="S238" s="365">
        <f t="shared" si="464"/>
        <v>122.82373861847222</v>
      </c>
      <c r="T238" s="365">
        <f t="shared" si="465"/>
        <v>99.391628350411125</v>
      </c>
      <c r="U238" s="365">
        <f t="shared" si="466"/>
        <v>10.622487436905619</v>
      </c>
      <c r="V238" s="365">
        <f t="shared" si="467"/>
        <v>10.544774912592915</v>
      </c>
      <c r="W238" s="358">
        <f t="shared" si="468"/>
        <v>16.935847623803184</v>
      </c>
      <c r="X238" s="366">
        <f t="shared" si="469"/>
        <v>188.04458598726114</v>
      </c>
      <c r="Y238" s="367">
        <f t="shared" ref="Y238:AA238" si="527">H238*$E238/1000</f>
        <v>2.5251761949746516</v>
      </c>
      <c r="Z238" s="367">
        <f t="shared" si="527"/>
        <v>2.577826882862031</v>
      </c>
      <c r="AA238" s="367">
        <f t="shared" si="527"/>
        <v>11.032523301568094</v>
      </c>
      <c r="AB238" s="367">
        <f t="shared" ref="AB238:AF238" si="528">L238*$E238/1000</f>
        <v>2.1891953818998933</v>
      </c>
      <c r="AC238" s="367">
        <f t="shared" si="528"/>
        <v>10.060759152508123</v>
      </c>
      <c r="AD238" s="367">
        <f t="shared" si="528"/>
        <v>0.38476268479654852</v>
      </c>
      <c r="AE238" s="367">
        <f t="shared" si="528"/>
        <v>1.2378989408747905</v>
      </c>
      <c r="AF238" s="367">
        <f t="shared" si="528"/>
        <v>0.65687514442378758</v>
      </c>
      <c r="AG238" s="368">
        <f t="shared" si="472"/>
        <v>6.6720736881164626</v>
      </c>
      <c r="AH238" s="369"/>
      <c r="AI238" s="344">
        <v>222.05926021782085</v>
      </c>
      <c r="AJ238" s="193"/>
      <c r="AK238" s="193"/>
      <c r="AL238" s="193"/>
      <c r="AM238" s="193"/>
    </row>
    <row r="239" spans="1:39" ht="12.75" customHeight="1">
      <c r="A239" s="329">
        <v>236</v>
      </c>
      <c r="B239" s="345">
        <v>8</v>
      </c>
      <c r="C239" s="331">
        <v>38</v>
      </c>
      <c r="D239" s="358">
        <f>測定日数!G42</f>
        <v>35</v>
      </c>
      <c r="E239" s="359">
        <f>mm!G42</f>
        <v>212.76257161043924</v>
      </c>
      <c r="F239" s="360">
        <f>pH!G42</f>
        <v>5.0877849460800411</v>
      </c>
      <c r="G239" s="360">
        <f>EC!G42</f>
        <v>1.1699038145100973</v>
      </c>
      <c r="H239" s="361">
        <f>'SO4'!G42</f>
        <v>12.068641762947021</v>
      </c>
      <c r="I239" s="361">
        <f>'NO3'!G42</f>
        <v>10.757406326151468</v>
      </c>
      <c r="J239" s="361">
        <f>Cl!G42</f>
        <v>26.005537184590043</v>
      </c>
      <c r="K239" s="361">
        <f>H!G42</f>
        <v>8.1698682670747296</v>
      </c>
      <c r="L239" s="361">
        <f>'NH4'!G42</f>
        <v>11.01818422287711</v>
      </c>
      <c r="M239" s="361">
        <f>Na!G42</f>
        <v>22.90267662145715</v>
      </c>
      <c r="N239" s="361">
        <f>K!G42</f>
        <v>1.1190836452951314</v>
      </c>
      <c r="O239" s="361">
        <f>Mg!G42</f>
        <v>3.8588577136558677</v>
      </c>
      <c r="P239" s="362">
        <f>Ca!G42</f>
        <v>5.4777505572251162</v>
      </c>
      <c r="Q239" s="363">
        <f t="shared" si="462"/>
        <v>0.67796399667716756</v>
      </c>
      <c r="R239" s="364">
        <f t="shared" si="463"/>
        <v>60.900227036635556</v>
      </c>
      <c r="S239" s="365">
        <f t="shared" si="464"/>
        <v>61.883029298466084</v>
      </c>
      <c r="T239" s="365">
        <f t="shared" si="465"/>
        <v>61.57819103331272</v>
      </c>
      <c r="U239" s="365">
        <f t="shared" si="466"/>
        <v>0.8004367135761995</v>
      </c>
      <c r="V239" s="365">
        <f t="shared" si="467"/>
        <v>0.24691013448123128</v>
      </c>
      <c r="W239" s="358">
        <f t="shared" si="468"/>
        <v>-4.7062106723516637</v>
      </c>
      <c r="X239" s="366">
        <f t="shared" si="469"/>
        <v>212.76257161043924</v>
      </c>
      <c r="Y239" s="367">
        <f t="shared" ref="Y239:AA239" si="529">H239*$E239/1000</f>
        <v>2.5677552573297531</v>
      </c>
      <c r="Z239" s="367">
        <f t="shared" si="529"/>
        <v>2.2887734338103938</v>
      </c>
      <c r="AA239" s="367">
        <f t="shared" si="529"/>
        <v>5.5330049675042794</v>
      </c>
      <c r="AB239" s="367">
        <f t="shared" ref="AB239:AF239" si="530">L239*$E239/1000</f>
        <v>2.3442572097369028</v>
      </c>
      <c r="AC239" s="367">
        <f t="shared" si="530"/>
        <v>4.8728323747435098</v>
      </c>
      <c r="AD239" s="367">
        <f t="shared" si="530"/>
        <v>0.23809911422017677</v>
      </c>
      <c r="AE239" s="367">
        <f t="shared" si="530"/>
        <v>0.8210204906362023</v>
      </c>
      <c r="AF239" s="367">
        <f t="shared" si="530"/>
        <v>1.1654602951957322</v>
      </c>
      <c r="AG239" s="368">
        <f t="shared" si="472"/>
        <v>1.7382421822213423</v>
      </c>
      <c r="AH239" s="369"/>
      <c r="AI239" s="344">
        <v>122.78325633510164</v>
      </c>
      <c r="AJ239" s="193"/>
      <c r="AK239" s="193"/>
      <c r="AL239" s="193"/>
      <c r="AM239" s="193"/>
    </row>
    <row r="240" spans="1:39" ht="12.75" customHeight="1">
      <c r="A240" s="329">
        <v>237</v>
      </c>
      <c r="B240" s="345">
        <v>8</v>
      </c>
      <c r="C240" s="331">
        <v>39</v>
      </c>
      <c r="D240" s="358">
        <f>測定日数!G43</f>
        <v>35</v>
      </c>
      <c r="E240" s="359">
        <f>mm!G43</f>
        <v>93</v>
      </c>
      <c r="F240" s="360">
        <f>pH!G43</f>
        <v>4.6758267577280641</v>
      </c>
      <c r="G240" s="360">
        <f>EC!G43</f>
        <v>1.2724193548387097</v>
      </c>
      <c r="H240" s="361">
        <f>'SO4'!G43</f>
        <v>12.791397849462365</v>
      </c>
      <c r="I240" s="361">
        <f>'NO3'!G43</f>
        <v>15.156451612903226</v>
      </c>
      <c r="J240" s="361">
        <f>Cl!G43</f>
        <v>12.192473118279571</v>
      </c>
      <c r="K240" s="361">
        <f>H!G43</f>
        <v>15.156451612903226</v>
      </c>
      <c r="L240" s="361">
        <f>'NH4'!G43</f>
        <v>10.955376344086021</v>
      </c>
      <c r="M240" s="361">
        <f>Na!G43</f>
        <v>11.859139784946237</v>
      </c>
      <c r="N240" s="361">
        <f>K!G43</f>
        <v>2.6268817204301076</v>
      </c>
      <c r="O240" s="361">
        <f>Mg!G43</f>
        <v>1.5481720430107526</v>
      </c>
      <c r="P240" s="362">
        <f>Ca!G43</f>
        <v>2.2236559139784946</v>
      </c>
      <c r="Q240" s="363">
        <f t="shared" si="462"/>
        <v>0.26257201856692514</v>
      </c>
      <c r="R240" s="364">
        <f t="shared" si="463"/>
        <v>52.931720430107525</v>
      </c>
      <c r="S240" s="365">
        <f t="shared" si="464"/>
        <v>48.141505376344085</v>
      </c>
      <c r="T240" s="365">
        <f t="shared" si="465"/>
        <v>53.194292448674453</v>
      </c>
      <c r="U240" s="365"/>
      <c r="V240" s="365">
        <f t="shared" si="467"/>
        <v>-4.9861817647651634</v>
      </c>
      <c r="W240" s="358"/>
      <c r="X240" s="366">
        <f t="shared" si="469"/>
        <v>93</v>
      </c>
      <c r="Y240" s="367">
        <f t="shared" ref="Y240:AA240" si="531">H240*$E240/1000</f>
        <v>1.1896</v>
      </c>
      <c r="Z240" s="367">
        <f t="shared" si="531"/>
        <v>1.4095499999999999</v>
      </c>
      <c r="AA240" s="367">
        <f t="shared" si="531"/>
        <v>1.1339000000000001</v>
      </c>
      <c r="AB240" s="367">
        <f t="shared" ref="AB240:AF240" si="532">L240*$E240/1000</f>
        <v>1.01885</v>
      </c>
      <c r="AC240" s="367">
        <f t="shared" si="532"/>
        <v>1.1029</v>
      </c>
      <c r="AD240" s="367">
        <f t="shared" si="532"/>
        <v>0.24430000000000002</v>
      </c>
      <c r="AE240" s="367">
        <f t="shared" si="532"/>
        <v>0.14398</v>
      </c>
      <c r="AF240" s="367">
        <f t="shared" si="532"/>
        <v>0.20680000000000001</v>
      </c>
      <c r="AG240" s="368">
        <f t="shared" si="472"/>
        <v>1.4095499999999999</v>
      </c>
      <c r="AH240" s="369"/>
      <c r="AI240" s="344">
        <v>0</v>
      </c>
      <c r="AJ240" s="193"/>
      <c r="AK240" s="193"/>
      <c r="AL240" s="193"/>
      <c r="AM240" s="193"/>
    </row>
    <row r="241" spans="1:39" ht="12.75" customHeight="1">
      <c r="A241" s="329">
        <v>238</v>
      </c>
      <c r="B241" s="345">
        <v>8</v>
      </c>
      <c r="C241" s="331">
        <v>40</v>
      </c>
      <c r="D241" s="358">
        <f>測定日数!G44</f>
        <v>35</v>
      </c>
      <c r="E241" s="359">
        <f>mm!G44</f>
        <v>169.64968152866243</v>
      </c>
      <c r="F241" s="360">
        <f>pH!G44</f>
        <v>4.3899999999999997</v>
      </c>
      <c r="G241" s="360">
        <f>EC!G44</f>
        <v>1.83</v>
      </c>
      <c r="H241" s="361">
        <f>'SO4'!G44</f>
        <v>15.823443681032687</v>
      </c>
      <c r="I241" s="361">
        <f>'NO3'!G44</f>
        <v>20.803096274794388</v>
      </c>
      <c r="J241" s="361">
        <f>Cl!G44</f>
        <v>5.9238363892806767</v>
      </c>
      <c r="K241" s="361">
        <f>H!G44</f>
        <v>40.738027780411315</v>
      </c>
      <c r="L241" s="361">
        <f>'NH4'!G44</f>
        <v>17.184035476718403</v>
      </c>
      <c r="M241" s="361">
        <f>Na!G44</f>
        <v>3.4797738147020447</v>
      </c>
      <c r="N241" s="361">
        <f>K!G44</f>
        <v>1.2787723785166241</v>
      </c>
      <c r="O241" s="361">
        <f>Mg!G44</f>
        <v>0</v>
      </c>
      <c r="P241" s="362">
        <f>Ca!G44</f>
        <v>1.9960079840319365</v>
      </c>
      <c r="Q241" s="363">
        <f t="shared" si="462"/>
        <v>0.13596329632175494</v>
      </c>
      <c r="R241" s="364">
        <f t="shared" si="463"/>
        <v>58.373820026140436</v>
      </c>
      <c r="S241" s="365">
        <f t="shared" si="464"/>
        <v>66.672625418412252</v>
      </c>
      <c r="T241" s="365">
        <f t="shared" si="465"/>
        <v>58.509783322462191</v>
      </c>
      <c r="U241" s="365">
        <f t="shared" ref="U241:U254" si="533">(S241-R241)/(R241+S241)*100</f>
        <v>6.6365784031435116</v>
      </c>
      <c r="V241" s="365">
        <f t="shared" si="467"/>
        <v>6.5207581305189706</v>
      </c>
      <c r="W241" s="358">
        <f t="shared" ref="W241:W254" si="534">100*((349.7*10^(2-F241)+(80*2*H241+71.5*I241+76.3*J241+73.5*L241+50.1*M241+73.5*N241+59.8*2*P241+53.3*2*O241)/10000)-G241)/((349.7*10^(2-F241)+(80*2*H241+71.5*I241+76.3*J241+73.5*L241+50.1*M241+73.5*N241+59.8*2*P241+53.3*2*O241)/10000)+G241)</f>
        <v>5.6392777899727049</v>
      </c>
      <c r="X241" s="366">
        <f t="shared" si="469"/>
        <v>169.64968152866243</v>
      </c>
      <c r="Y241" s="367">
        <f t="shared" ref="Y241:AA241" si="535">H241*$E241/1000</f>
        <v>2.6844421811739214</v>
      </c>
      <c r="Z241" s="367">
        <f t="shared" si="535"/>
        <v>3.5292386578289716</v>
      </c>
      <c r="AA241" s="367">
        <f t="shared" si="535"/>
        <v>1.0049769568693683</v>
      </c>
      <c r="AB241" s="367">
        <f t="shared" ref="AB241:AF241" si="536">L241*$E241/1000</f>
        <v>2.915266146002514</v>
      </c>
      <c r="AC241" s="367">
        <f t="shared" si="536"/>
        <v>0.59034251945598071</v>
      </c>
      <c r="AD241" s="367">
        <f t="shared" si="536"/>
        <v>0.21694332676299544</v>
      </c>
      <c r="AE241" s="367">
        <f t="shared" si="536"/>
        <v>0</v>
      </c>
      <c r="AF241" s="367">
        <f t="shared" si="536"/>
        <v>0.33862211881968557</v>
      </c>
      <c r="AG241" s="368">
        <f t="shared" si="472"/>
        <v>6.9111934390525818</v>
      </c>
      <c r="AH241" s="369"/>
      <c r="AI241" s="344">
        <v>125.04644544455269</v>
      </c>
      <c r="AJ241" s="193"/>
      <c r="AK241" s="193"/>
      <c r="AL241" s="193"/>
      <c r="AM241" s="193"/>
    </row>
    <row r="242" spans="1:39" ht="12.75" customHeight="1">
      <c r="A242" s="329">
        <v>239</v>
      </c>
      <c r="B242" s="345">
        <v>8</v>
      </c>
      <c r="C242" s="331">
        <v>41</v>
      </c>
      <c r="D242" s="358">
        <f>測定日数!G45</f>
        <v>35</v>
      </c>
      <c r="E242" s="359">
        <f>mm!G45</f>
        <v>143.05732484076432</v>
      </c>
      <c r="F242" s="360">
        <f>pH!G45</f>
        <v>4.4000000000000004</v>
      </c>
      <c r="G242" s="360">
        <f>EC!G45</f>
        <v>1.98</v>
      </c>
      <c r="H242" s="361">
        <f>'SO4'!G45</f>
        <v>16.059999999999999</v>
      </c>
      <c r="I242" s="361">
        <f>'NO3'!G45</f>
        <v>14.2</v>
      </c>
      <c r="J242" s="361">
        <f>Cl!G45</f>
        <v>6.51</v>
      </c>
      <c r="K242" s="361">
        <f>H!G45</f>
        <v>39.810717055349699</v>
      </c>
      <c r="L242" s="361">
        <f>'NH4'!G45</f>
        <v>7.82</v>
      </c>
      <c r="M242" s="361">
        <f>Na!G45</f>
        <v>5.73</v>
      </c>
      <c r="N242" s="361">
        <f>K!G45</f>
        <v>0.15</v>
      </c>
      <c r="O242" s="361">
        <f>Mg!G45</f>
        <v>1.07</v>
      </c>
      <c r="P242" s="362">
        <f>Ca!G45</f>
        <v>1.18</v>
      </c>
      <c r="Q242" s="363">
        <f t="shared" si="462"/>
        <v>0.13913028833344368</v>
      </c>
      <c r="R242" s="364">
        <f t="shared" si="463"/>
        <v>52.83</v>
      </c>
      <c r="S242" s="365">
        <f t="shared" si="464"/>
        <v>58.010717055349694</v>
      </c>
      <c r="T242" s="365">
        <f t="shared" si="465"/>
        <v>52.969130288333432</v>
      </c>
      <c r="U242" s="365">
        <f t="shared" si="533"/>
        <v>4.6740197943348205</v>
      </c>
      <c r="V242" s="365">
        <f t="shared" si="467"/>
        <v>4.5427948295904956</v>
      </c>
      <c r="W242" s="358">
        <f t="shared" si="534"/>
        <v>-1.7171740379143416</v>
      </c>
      <c r="X242" s="366">
        <f t="shared" si="469"/>
        <v>143.05732484076432</v>
      </c>
      <c r="Y242" s="367">
        <f t="shared" ref="Y242:AA242" si="537">H242*$E242/1000</f>
        <v>2.2975006369426745</v>
      </c>
      <c r="Z242" s="367">
        <f t="shared" si="537"/>
        <v>2.0314140127388534</v>
      </c>
      <c r="AA242" s="367">
        <f t="shared" si="537"/>
        <v>0.9313031847133757</v>
      </c>
      <c r="AB242" s="367">
        <f t="shared" ref="AB242:AF242" si="538">L242*$E242/1000</f>
        <v>1.118708280254777</v>
      </c>
      <c r="AC242" s="367">
        <f t="shared" si="538"/>
        <v>0.81971847133757969</v>
      </c>
      <c r="AD242" s="367">
        <f t="shared" si="538"/>
        <v>2.1458598726114646E-2</v>
      </c>
      <c r="AE242" s="367">
        <f t="shared" si="538"/>
        <v>0.15307133757961786</v>
      </c>
      <c r="AF242" s="367">
        <f t="shared" si="538"/>
        <v>0.16880764331210191</v>
      </c>
      <c r="AG242" s="368">
        <f t="shared" si="472"/>
        <v>5.695214681930918</v>
      </c>
      <c r="AH242" s="369"/>
      <c r="AI242" s="344">
        <v>110.8407170553497</v>
      </c>
      <c r="AJ242" s="193"/>
      <c r="AK242" s="193"/>
      <c r="AL242" s="193"/>
      <c r="AM242" s="193"/>
    </row>
    <row r="243" spans="1:39" ht="12.75" customHeight="1">
      <c r="A243" s="329">
        <v>240</v>
      </c>
      <c r="B243" s="345">
        <v>8</v>
      </c>
      <c r="C243" s="331">
        <v>42</v>
      </c>
      <c r="D243" s="358">
        <f>測定日数!G46</f>
        <v>35</v>
      </c>
      <c r="E243" s="359">
        <f>mm!G46</f>
        <v>154.52229299363057</v>
      </c>
      <c r="F243" s="360">
        <f>pH!G46</f>
        <v>4.8533377805935221</v>
      </c>
      <c r="G243" s="360">
        <f>EC!G46</f>
        <v>1.2824082852431988</v>
      </c>
      <c r="H243" s="361">
        <f>'SO4'!G46</f>
        <v>11.819593405404129</v>
      </c>
      <c r="I243" s="361">
        <f>'NO3'!G46</f>
        <v>12.176135645826131</v>
      </c>
      <c r="J243" s="361">
        <f>Cl!G46</f>
        <v>11.320395432695097</v>
      </c>
      <c r="K243" s="361">
        <f>H!G46</f>
        <v>14.017230643557401</v>
      </c>
      <c r="L243" s="361">
        <f>'NH4'!G46</f>
        <v>12.955751897155812</v>
      </c>
      <c r="M243" s="361">
        <f>Na!G46</f>
        <v>10.627448408545108</v>
      </c>
      <c r="N243" s="361">
        <f>K!G46</f>
        <v>4.9224603867838397</v>
      </c>
      <c r="O243" s="361">
        <f>Mg!G46</f>
        <v>0.43617479592664177</v>
      </c>
      <c r="P243" s="362">
        <f>Ca!G46</f>
        <v>3.8187282986397362</v>
      </c>
      <c r="Q243" s="363">
        <f t="shared" si="462"/>
        <v>0.39514770667041321</v>
      </c>
      <c r="R243" s="364">
        <f t="shared" si="463"/>
        <v>47.135717889329484</v>
      </c>
      <c r="S243" s="365">
        <f t="shared" si="464"/>
        <v>51.032697525174903</v>
      </c>
      <c r="T243" s="365">
        <f t="shared" si="465"/>
        <v>47.530865595999899</v>
      </c>
      <c r="U243" s="365">
        <f t="shared" si="533"/>
        <v>3.9696878261616928</v>
      </c>
      <c r="V243" s="365">
        <f t="shared" si="467"/>
        <v>3.5528666154954496</v>
      </c>
      <c r="W243" s="358">
        <f t="shared" si="534"/>
        <v>-8.2151628463120279</v>
      </c>
      <c r="X243" s="366">
        <f t="shared" si="469"/>
        <v>154.52229299363057</v>
      </c>
      <c r="Y243" s="367">
        <f t="shared" ref="Y243:AA243" si="539">H243*$E243/1000</f>
        <v>1.8263906752554406</v>
      </c>
      <c r="Z243" s="367">
        <f t="shared" si="539"/>
        <v>1.8814843997945345</v>
      </c>
      <c r="AA243" s="367">
        <f t="shared" si="539"/>
        <v>1.749253459854669</v>
      </c>
      <c r="AB243" s="367">
        <f t="shared" ref="AB243:AF243" si="540">L243*$E243/1000</f>
        <v>2.0019524906050954</v>
      </c>
      <c r="AC243" s="367">
        <f t="shared" si="540"/>
        <v>1.6421776967599</v>
      </c>
      <c r="AD243" s="367">
        <f t="shared" si="540"/>
        <v>0.76062986613615258</v>
      </c>
      <c r="AE243" s="367">
        <f t="shared" si="540"/>
        <v>6.7398729612613562E-2</v>
      </c>
      <c r="AF243" s="367">
        <f t="shared" si="540"/>
        <v>0.59007865302547768</v>
      </c>
      <c r="AG243" s="368">
        <f t="shared" si="472"/>
        <v>2.1659746204630732</v>
      </c>
      <c r="AH243" s="369"/>
      <c r="AI243" s="344">
        <v>98.168415414504381</v>
      </c>
      <c r="AJ243" s="193"/>
      <c r="AK243" s="193"/>
      <c r="AL243" s="193"/>
      <c r="AM243" s="193"/>
    </row>
    <row r="244" spans="1:39" ht="12.75" customHeight="1">
      <c r="A244" s="329">
        <v>241</v>
      </c>
      <c r="B244" s="345">
        <v>8</v>
      </c>
      <c r="C244" s="331">
        <v>43</v>
      </c>
      <c r="D244" s="358">
        <f>測定日数!G47</f>
        <v>35</v>
      </c>
      <c r="E244" s="359">
        <f>mm!G47</f>
        <v>134.5</v>
      </c>
      <c r="F244" s="360">
        <f>pH!G47</f>
        <v>4.42</v>
      </c>
      <c r="G244" s="360">
        <f>EC!G47</f>
        <v>2.59</v>
      </c>
      <c r="H244" s="361">
        <f>'SO4'!G47</f>
        <v>21.2</v>
      </c>
      <c r="I244" s="361">
        <f>'NO3'!G47</f>
        <v>31.38</v>
      </c>
      <c r="J244" s="361">
        <f>Cl!G47</f>
        <v>10.62</v>
      </c>
      <c r="K244" s="361">
        <f>H!G47</f>
        <v>38.018939632056139</v>
      </c>
      <c r="L244" s="361">
        <f>'NH4'!G47</f>
        <v>23.22</v>
      </c>
      <c r="M244" s="361">
        <f>Na!G47</f>
        <v>11.69</v>
      </c>
      <c r="N244" s="361">
        <f>K!G47</f>
        <v>3.57</v>
      </c>
      <c r="O244" s="361">
        <f>Mg!G47</f>
        <v>0.81</v>
      </c>
      <c r="P244" s="362">
        <f>Ca!G47</f>
        <v>4.75</v>
      </c>
      <c r="Q244" s="363">
        <f t="shared" si="462"/>
        <v>0.14568729681250173</v>
      </c>
      <c r="R244" s="364">
        <f t="shared" si="463"/>
        <v>84.399999999999991</v>
      </c>
      <c r="S244" s="365">
        <f t="shared" si="464"/>
        <v>87.61893963205614</v>
      </c>
      <c r="T244" s="365">
        <f t="shared" si="465"/>
        <v>84.545687296812503</v>
      </c>
      <c r="U244" s="365">
        <f t="shared" si="533"/>
        <v>1.8712704769261883</v>
      </c>
      <c r="V244" s="365">
        <f t="shared" si="467"/>
        <v>1.7850660673248395</v>
      </c>
      <c r="W244" s="358">
        <f t="shared" si="534"/>
        <v>-6.0380714737916117</v>
      </c>
      <c r="X244" s="366">
        <f t="shared" si="469"/>
        <v>134.5</v>
      </c>
      <c r="Y244" s="367">
        <f t="shared" ref="Y244:AA244" si="541">H244*$E244/1000</f>
        <v>2.8513999999999999</v>
      </c>
      <c r="Z244" s="367">
        <f t="shared" si="541"/>
        <v>4.2206099999999998</v>
      </c>
      <c r="AA244" s="367">
        <f t="shared" si="541"/>
        <v>1.4283899999999998</v>
      </c>
      <c r="AB244" s="367">
        <f t="shared" ref="AB244:AF244" si="542">L244*$E244/1000</f>
        <v>3.1230899999999995</v>
      </c>
      <c r="AC244" s="367">
        <f t="shared" si="542"/>
        <v>1.5723049999999998</v>
      </c>
      <c r="AD244" s="367">
        <f t="shared" si="542"/>
        <v>0.48016499999999995</v>
      </c>
      <c r="AE244" s="367">
        <f t="shared" si="542"/>
        <v>0.10894500000000001</v>
      </c>
      <c r="AF244" s="367">
        <f t="shared" si="542"/>
        <v>0.63887499999999997</v>
      </c>
      <c r="AG244" s="368">
        <f t="shared" si="472"/>
        <v>5.1135473805115508</v>
      </c>
      <c r="AH244" s="369"/>
      <c r="AI244" s="344">
        <v>172.01893963205612</v>
      </c>
      <c r="AJ244" s="193"/>
      <c r="AK244" s="193"/>
      <c r="AL244" s="193"/>
      <c r="AM244" s="193"/>
    </row>
    <row r="245" spans="1:39" ht="12.75" customHeight="1">
      <c r="A245" s="329">
        <v>242</v>
      </c>
      <c r="B245" s="345">
        <v>8</v>
      </c>
      <c r="C245" s="331">
        <v>44</v>
      </c>
      <c r="D245" s="358">
        <f>測定日数!G48</f>
        <v>35</v>
      </c>
      <c r="E245" s="359">
        <f>mm!G48</f>
        <v>117.80254777070064</v>
      </c>
      <c r="F245" s="360">
        <f>pH!G48</f>
        <v>4.5270057258198726</v>
      </c>
      <c r="G245" s="360">
        <f>EC!G48</f>
        <v>1.9766039470127057</v>
      </c>
      <c r="H245" s="361">
        <f>'SO4'!G48</f>
        <v>19.074278871106991</v>
      </c>
      <c r="I245" s="361">
        <f>'NO3'!G48</f>
        <v>21.558126433473738</v>
      </c>
      <c r="J245" s="361">
        <f>Cl!G48</f>
        <v>9.21207939717244</v>
      </c>
      <c r="K245" s="361">
        <f>H!G48</f>
        <v>29.71626852994196</v>
      </c>
      <c r="L245" s="361">
        <f>'NH4'!G48</f>
        <v>22.958147847766664</v>
      </c>
      <c r="M245" s="361">
        <f>Na!G48</f>
        <v>9.2095431197620954</v>
      </c>
      <c r="N245" s="361">
        <f>K!G48</f>
        <v>0.6320433600288734</v>
      </c>
      <c r="O245" s="361">
        <f>Mg!G48</f>
        <v>2.2318032790532869</v>
      </c>
      <c r="P245" s="362">
        <f>Ca!G48</f>
        <v>2.8505978902433027</v>
      </c>
      <c r="Q245" s="363">
        <f t="shared" si="462"/>
        <v>0.18639206120684379</v>
      </c>
      <c r="R245" s="364">
        <f t="shared" si="463"/>
        <v>68.918763572860158</v>
      </c>
      <c r="S245" s="365">
        <f t="shared" si="464"/>
        <v>72.680805196092777</v>
      </c>
      <c r="T245" s="365">
        <f t="shared" si="465"/>
        <v>69.105155634067003</v>
      </c>
      <c r="U245" s="365">
        <f t="shared" si="533"/>
        <v>2.6568171470713429</v>
      </c>
      <c r="V245" s="365">
        <f t="shared" si="467"/>
        <v>2.5218643235834284</v>
      </c>
      <c r="W245" s="358">
        <f t="shared" si="534"/>
        <v>-3.4110217679471488</v>
      </c>
      <c r="X245" s="366">
        <f t="shared" si="469"/>
        <v>117.80254777070064</v>
      </c>
      <c r="Y245" s="367">
        <f t="shared" ref="Y245:AA245" si="543">H245*$E245/1000</f>
        <v>2.2469986479052473</v>
      </c>
      <c r="Z245" s="367">
        <f t="shared" si="543"/>
        <v>2.5396022190260941</v>
      </c>
      <c r="AA245" s="367">
        <f t="shared" si="543"/>
        <v>1.0852064232528935</v>
      </c>
      <c r="AB245" s="367">
        <f t="shared" ref="AB245:AF245" si="544">L245*$E245/1000</f>
        <v>2.7045283085633405</v>
      </c>
      <c r="AC245" s="367">
        <f t="shared" si="544"/>
        <v>1.0849076433121017</v>
      </c>
      <c r="AD245" s="367">
        <f t="shared" si="544"/>
        <v>7.44563181129555E-2</v>
      </c>
      <c r="AE245" s="367">
        <f t="shared" si="544"/>
        <v>0.26291211239548118</v>
      </c>
      <c r="AF245" s="367">
        <f t="shared" si="544"/>
        <v>0.33580769414044509</v>
      </c>
      <c r="AG245" s="368">
        <f t="shared" si="472"/>
        <v>3.5006521430654556</v>
      </c>
      <c r="AH245" s="369"/>
      <c r="AI245" s="344">
        <v>141.59956876895293</v>
      </c>
      <c r="AJ245" s="193"/>
      <c r="AK245" s="193"/>
      <c r="AL245" s="193"/>
      <c r="AM245" s="193"/>
    </row>
    <row r="246" spans="1:39" ht="12.75" customHeight="1">
      <c r="A246" s="329">
        <v>243</v>
      </c>
      <c r="B246" s="345">
        <v>8</v>
      </c>
      <c r="C246" s="331">
        <v>45</v>
      </c>
      <c r="D246" s="358">
        <f>測定日数!G49</f>
        <v>35</v>
      </c>
      <c r="E246" s="359">
        <f>mm!G49</f>
        <v>292.495</v>
      </c>
      <c r="F246" s="360">
        <f>pH!G49</f>
        <v>4.4788040712359019</v>
      </c>
      <c r="G246" s="360">
        <f>EC!G49</f>
        <v>1.8023079744952906</v>
      </c>
      <c r="H246" s="361">
        <f>'SO4'!G49</f>
        <v>18.244667772098669</v>
      </c>
      <c r="I246" s="361">
        <f>'NO3'!G49</f>
        <v>11.217368091762252</v>
      </c>
      <c r="J246" s="361">
        <f>Cl!G49</f>
        <v>7.1652891502418843</v>
      </c>
      <c r="K246" s="361">
        <f>H!G49</f>
        <v>33.204422307847743</v>
      </c>
      <c r="L246" s="361">
        <f>'NH4'!G49</f>
        <v>9.2686533786902352</v>
      </c>
      <c r="M246" s="361">
        <f>Na!G49</f>
        <v>4.4012607394998211</v>
      </c>
      <c r="N246" s="361">
        <f>K!G49</f>
        <v>0.43292216960973695</v>
      </c>
      <c r="O246" s="361">
        <f>Mg!G49</f>
        <v>0.68860298466640457</v>
      </c>
      <c r="P246" s="362">
        <f>Ca!G49</f>
        <v>1.7091681054376997</v>
      </c>
      <c r="Q246" s="363">
        <f t="shared" si="462"/>
        <v>0.16681141118250553</v>
      </c>
      <c r="R246" s="364">
        <f t="shared" si="463"/>
        <v>54.871992786201474</v>
      </c>
      <c r="S246" s="365">
        <f t="shared" si="464"/>
        <v>52.102800775855741</v>
      </c>
      <c r="T246" s="365">
        <f t="shared" si="465"/>
        <v>55.038804197383982</v>
      </c>
      <c r="U246" s="365">
        <f t="shared" si="533"/>
        <v>-2.58863973290988</v>
      </c>
      <c r="V246" s="365">
        <f t="shared" si="467"/>
        <v>-2.7403018857721553</v>
      </c>
      <c r="W246" s="358">
        <f t="shared" si="534"/>
        <v>-2.6547919114376883</v>
      </c>
      <c r="X246" s="366">
        <f t="shared" si="469"/>
        <v>292.495</v>
      </c>
      <c r="Y246" s="367">
        <f t="shared" ref="Y246:AA246" si="545">H246*$E246/1000</f>
        <v>5.3364741000000002</v>
      </c>
      <c r="Z246" s="367">
        <f t="shared" si="545"/>
        <v>3.2810240799999999</v>
      </c>
      <c r="AA246" s="367">
        <f t="shared" si="545"/>
        <v>2.0958112500000001</v>
      </c>
      <c r="AB246" s="367">
        <f t="shared" ref="AB246:AF246" si="546">L246*$E246/1000</f>
        <v>2.7110347700000004</v>
      </c>
      <c r="AC246" s="367">
        <f t="shared" si="546"/>
        <v>1.2873467600000001</v>
      </c>
      <c r="AD246" s="367">
        <f t="shared" si="546"/>
        <v>0.12662756999999999</v>
      </c>
      <c r="AE246" s="367">
        <f t="shared" si="546"/>
        <v>0.20141293000000002</v>
      </c>
      <c r="AF246" s="367">
        <f t="shared" si="546"/>
        <v>0.49992312499999997</v>
      </c>
      <c r="AG246" s="368">
        <f t="shared" si="472"/>
        <v>9.7121275029339245</v>
      </c>
      <c r="AH246" s="369"/>
      <c r="AI246" s="344">
        <v>106.97479356205722</v>
      </c>
      <c r="AJ246" s="193"/>
      <c r="AK246" s="193"/>
      <c r="AL246" s="193"/>
      <c r="AM246" s="193"/>
    </row>
    <row r="247" spans="1:39" ht="12.75" customHeight="1">
      <c r="A247" s="329">
        <v>244</v>
      </c>
      <c r="B247" s="345">
        <v>8</v>
      </c>
      <c r="C247" s="331">
        <v>46</v>
      </c>
      <c r="D247" s="358">
        <f>測定日数!G50</f>
        <v>35</v>
      </c>
      <c r="E247" s="359">
        <f>mm!G50</f>
        <v>210.25477707006371</v>
      </c>
      <c r="F247" s="360">
        <f>pH!G50</f>
        <v>4.6438811066572718</v>
      </c>
      <c r="G247" s="360">
        <f>EC!G50</f>
        <v>1.2077824901544987</v>
      </c>
      <c r="H247" s="361">
        <f>'SO4'!G50</f>
        <v>14.521660102999091</v>
      </c>
      <c r="I247" s="361">
        <f>'NO3'!G50</f>
        <v>10.761284459254771</v>
      </c>
      <c r="J247" s="361">
        <f>Cl!G50</f>
        <v>16.188352014541049</v>
      </c>
      <c r="K247" s="361">
        <f>H!G50</f>
        <v>22.704863397790866</v>
      </c>
      <c r="L247" s="361">
        <f>'NH4'!G50</f>
        <v>11.264010905786126</v>
      </c>
      <c r="M247" s="361">
        <f>Na!G50</f>
        <v>13.621660102999092</v>
      </c>
      <c r="N247" s="361">
        <f>K!G50</f>
        <v>0.99591033020296882</v>
      </c>
      <c r="O247" s="361">
        <f>Mg!G50</f>
        <v>1.7239018479248713</v>
      </c>
      <c r="P247" s="362">
        <f>Ca!G50</f>
        <v>1.3251893365646774</v>
      </c>
      <c r="Q247" s="363">
        <f t="shared" si="462"/>
        <v>0.24395110622911167</v>
      </c>
      <c r="R247" s="364">
        <f t="shared" si="463"/>
        <v>55.992956679794005</v>
      </c>
      <c r="S247" s="365">
        <f t="shared" si="464"/>
        <v>54.684627105758153</v>
      </c>
      <c r="T247" s="365">
        <f t="shared" si="465"/>
        <v>56.236907786023117</v>
      </c>
      <c r="U247" s="365">
        <f t="shared" si="533"/>
        <v>-1.1821089052421485</v>
      </c>
      <c r="V247" s="365">
        <f t="shared" si="467"/>
        <v>-1.3994403176798991</v>
      </c>
      <c r="W247" s="358">
        <f t="shared" si="534"/>
        <v>8.054115336185486</v>
      </c>
      <c r="X247" s="366">
        <f t="shared" si="469"/>
        <v>210.25477707006371</v>
      </c>
      <c r="Y247" s="367">
        <f t="shared" ref="Y247:AA247" si="547">H247*$E247/1000</f>
        <v>3.0532484076433124</v>
      </c>
      <c r="Z247" s="367">
        <f t="shared" si="547"/>
        <v>2.262611464968153</v>
      </c>
      <c r="AA247" s="367">
        <f t="shared" si="547"/>
        <v>3.403678343949045</v>
      </c>
      <c r="AB247" s="367">
        <f t="shared" ref="AB247:AF247" si="548">L247*$E247/1000</f>
        <v>2.3683121019108286</v>
      </c>
      <c r="AC247" s="367">
        <f t="shared" si="548"/>
        <v>2.8640191082802553</v>
      </c>
      <c r="AD247" s="367">
        <f t="shared" si="548"/>
        <v>0.20939490445859874</v>
      </c>
      <c r="AE247" s="367">
        <f t="shared" si="548"/>
        <v>0.36245859872611469</v>
      </c>
      <c r="AF247" s="367">
        <f t="shared" si="548"/>
        <v>0.27862738853503183</v>
      </c>
      <c r="AG247" s="368">
        <f t="shared" si="472"/>
        <v>4.7738059921087679</v>
      </c>
      <c r="AH247" s="369"/>
      <c r="AI247" s="344">
        <v>110.67758378555216</v>
      </c>
      <c r="AJ247" s="193"/>
      <c r="AK247" s="193"/>
      <c r="AL247" s="193"/>
      <c r="AM247" s="193"/>
    </row>
    <row r="248" spans="1:39" ht="12.75" customHeight="1">
      <c r="A248" s="329">
        <v>245</v>
      </c>
      <c r="B248" s="345">
        <v>8</v>
      </c>
      <c r="C248" s="331">
        <v>47</v>
      </c>
      <c r="D248" s="358">
        <f>測定日数!G51</f>
        <v>35</v>
      </c>
      <c r="E248" s="359">
        <f>mm!G51</f>
        <v>170.54140127388536</v>
      </c>
      <c r="F248" s="360">
        <f>pH!G51</f>
        <v>4.47</v>
      </c>
      <c r="G248" s="360">
        <f>EC!G51</f>
        <v>2.2599999999999998</v>
      </c>
      <c r="H248" s="361">
        <f>'SO4'!G51</f>
        <v>27.1</v>
      </c>
      <c r="I248" s="361">
        <f>'NO3'!G51</f>
        <v>17.2</v>
      </c>
      <c r="J248" s="361">
        <f>Cl!G51</f>
        <v>10.3</v>
      </c>
      <c r="K248" s="361">
        <f>H!G51</f>
        <v>33.884415613920289</v>
      </c>
      <c r="L248" s="361">
        <f>'NH4'!G51</f>
        <v>41</v>
      </c>
      <c r="M248" s="361">
        <f>Na!G51</f>
        <v>5.7</v>
      </c>
      <c r="N248" s="361">
        <f>K!G51</f>
        <v>1.3</v>
      </c>
      <c r="O248" s="361">
        <f>Mg!G51</f>
        <v>0.9</v>
      </c>
      <c r="P248" s="362">
        <f>Ca!G51</f>
        <v>1.8</v>
      </c>
      <c r="Q248" s="363">
        <f t="shared" si="462"/>
        <v>0.16346383558099448</v>
      </c>
      <c r="R248" s="364">
        <f t="shared" si="463"/>
        <v>81.699999999999989</v>
      </c>
      <c r="S248" s="365">
        <f t="shared" si="464"/>
        <v>87.284415613920288</v>
      </c>
      <c r="T248" s="365">
        <f t="shared" si="465"/>
        <v>81.863463835580987</v>
      </c>
      <c r="U248" s="365">
        <f t="shared" si="533"/>
        <v>3.3046926804653083</v>
      </c>
      <c r="V248" s="365">
        <f t="shared" si="467"/>
        <v>3.2048594377783584</v>
      </c>
      <c r="W248" s="358">
        <f t="shared" si="534"/>
        <v>-1.5572634847689839</v>
      </c>
      <c r="X248" s="366">
        <f t="shared" si="469"/>
        <v>170.54140127388536</v>
      </c>
      <c r="Y248" s="367">
        <f t="shared" ref="Y248:AA248" si="549">H248*$E248/1000</f>
        <v>4.6216719745222932</v>
      </c>
      <c r="Z248" s="367">
        <f t="shared" si="549"/>
        <v>2.9333121019108281</v>
      </c>
      <c r="AA248" s="367">
        <f t="shared" si="549"/>
        <v>1.7565764331210194</v>
      </c>
      <c r="AB248" s="367">
        <f t="shared" ref="AB248:AF248" si="550">L248*$E248/1000</f>
        <v>6.9921974522292993</v>
      </c>
      <c r="AC248" s="367">
        <f t="shared" si="550"/>
        <v>0.97208598726114659</v>
      </c>
      <c r="AD248" s="367">
        <f t="shared" si="550"/>
        <v>0.22170382165605096</v>
      </c>
      <c r="AE248" s="367">
        <f t="shared" si="550"/>
        <v>0.15348726114649683</v>
      </c>
      <c r="AF248" s="367">
        <f t="shared" si="550"/>
        <v>0.30697452229299366</v>
      </c>
      <c r="AG248" s="368">
        <f t="shared" si="472"/>
        <v>5.7786957201446869</v>
      </c>
      <c r="AH248" s="369"/>
      <c r="AI248" s="344">
        <v>168.98441561392028</v>
      </c>
      <c r="AJ248" s="193"/>
      <c r="AK248" s="193"/>
      <c r="AL248" s="193"/>
      <c r="AM248" s="193"/>
    </row>
    <row r="249" spans="1:39" ht="12.75" customHeight="1">
      <c r="A249" s="329">
        <v>246</v>
      </c>
      <c r="B249" s="345">
        <v>8</v>
      </c>
      <c r="C249" s="331">
        <v>48</v>
      </c>
      <c r="D249" s="358">
        <f>測定日数!G52</f>
        <v>35</v>
      </c>
      <c r="E249" s="359">
        <f>mm!G52</f>
        <v>123.0891719745223</v>
      </c>
      <c r="F249" s="360">
        <f>pH!G52</f>
        <v>4.41</v>
      </c>
      <c r="G249" s="360">
        <f>EC!G52</f>
        <v>2.46</v>
      </c>
      <c r="H249" s="361">
        <f>'SO4'!G52</f>
        <v>28.5</v>
      </c>
      <c r="I249" s="361">
        <f>'NO3'!G52</f>
        <v>15.8</v>
      </c>
      <c r="J249" s="361">
        <f>Cl!G52</f>
        <v>11.1</v>
      </c>
      <c r="K249" s="361">
        <f>H!G52</f>
        <v>38.904514499428053</v>
      </c>
      <c r="L249" s="361">
        <f>'NH4'!G52</f>
        <v>28.6</v>
      </c>
      <c r="M249" s="361">
        <f>Na!G52</f>
        <v>6.3</v>
      </c>
      <c r="N249" s="361">
        <f>K!G52</f>
        <v>0.8</v>
      </c>
      <c r="O249" s="361">
        <f>Mg!G52</f>
        <v>1.1000000000000001</v>
      </c>
      <c r="P249" s="362">
        <f>Ca!G52</f>
        <v>3.1</v>
      </c>
      <c r="Q249" s="363">
        <f t="shared" si="462"/>
        <v>0.1423710490656136</v>
      </c>
      <c r="R249" s="364">
        <f t="shared" si="463"/>
        <v>83.9</v>
      </c>
      <c r="S249" s="365">
        <f t="shared" si="464"/>
        <v>83.004514499428026</v>
      </c>
      <c r="T249" s="365">
        <f t="shared" si="465"/>
        <v>84.042371049065622</v>
      </c>
      <c r="U249" s="365">
        <f t="shared" si="533"/>
        <v>-0.53652563159101851</v>
      </c>
      <c r="V249" s="365">
        <f t="shared" si="467"/>
        <v>-0.62129655768787506</v>
      </c>
      <c r="W249" s="358">
        <f t="shared" si="534"/>
        <v>-3.131489752396392</v>
      </c>
      <c r="X249" s="366">
        <f t="shared" si="469"/>
        <v>123.0891719745223</v>
      </c>
      <c r="Y249" s="367">
        <f t="shared" ref="Y249:AA249" si="551">H249*$E249/1000</f>
        <v>3.5080414012738856</v>
      </c>
      <c r="Z249" s="367">
        <f t="shared" si="551"/>
        <v>1.9448089171974525</v>
      </c>
      <c r="AA249" s="367">
        <f t="shared" si="551"/>
        <v>1.3662898089171975</v>
      </c>
      <c r="AB249" s="367">
        <f t="shared" ref="AB249:AF249" si="552">L249*$E249/1000</f>
        <v>3.5203503184713383</v>
      </c>
      <c r="AC249" s="367">
        <f t="shared" si="552"/>
        <v>0.77546178343949046</v>
      </c>
      <c r="AD249" s="367">
        <f t="shared" si="552"/>
        <v>9.8471337579617846E-2</v>
      </c>
      <c r="AE249" s="367">
        <f t="shared" si="552"/>
        <v>0.13539808917197454</v>
      </c>
      <c r="AF249" s="367">
        <f t="shared" si="552"/>
        <v>0.38157643312101913</v>
      </c>
      <c r="AG249" s="368">
        <f t="shared" si="472"/>
        <v>4.7887244758053962</v>
      </c>
      <c r="AH249" s="369"/>
      <c r="AI249" s="344">
        <v>166.90451449942805</v>
      </c>
      <c r="AJ249" s="193"/>
      <c r="AK249" s="193"/>
      <c r="AL249" s="193"/>
      <c r="AM249" s="193"/>
    </row>
    <row r="250" spans="1:39" ht="12.75" customHeight="1">
      <c r="A250" s="329">
        <v>247</v>
      </c>
      <c r="B250" s="345">
        <v>8</v>
      </c>
      <c r="C250" s="331">
        <v>49</v>
      </c>
      <c r="D250" s="358">
        <f>測定日数!G53</f>
        <v>34</v>
      </c>
      <c r="E250" s="359">
        <f>mm!G53</f>
        <v>112.86624203821657</v>
      </c>
      <c r="F250" s="360">
        <f>pH!G53</f>
        <v>4.4207897484797893</v>
      </c>
      <c r="G250" s="360">
        <f>EC!G53</f>
        <v>2.3519300225733635</v>
      </c>
      <c r="H250" s="361">
        <f>'SO4'!G53</f>
        <v>19.402405590001482</v>
      </c>
      <c r="I250" s="361">
        <f>'NO3'!G53</f>
        <v>15.340222283070396</v>
      </c>
      <c r="J250" s="361">
        <f>Cl!G53</f>
        <v>12.200920608089083</v>
      </c>
      <c r="K250" s="361">
        <f>H!G53</f>
        <v>37.949866416697176</v>
      </c>
      <c r="L250" s="361">
        <f>'NH4'!G53</f>
        <v>15.087100246145667</v>
      </c>
      <c r="M250" s="361">
        <f>Na!G53</f>
        <v>7.9387491401892269</v>
      </c>
      <c r="N250" s="361">
        <f>K!G53</f>
        <v>6.9694044454211221E-2</v>
      </c>
      <c r="O250" s="361">
        <f>Mg!G53</f>
        <v>0.64513462876423666</v>
      </c>
      <c r="P250" s="362">
        <f>Ca!G53</f>
        <v>1.5561760942226515</v>
      </c>
      <c r="Q250" s="363">
        <f t="shared" si="462"/>
        <v>0.14595246480854418</v>
      </c>
      <c r="R250" s="364">
        <f t="shared" si="463"/>
        <v>66.345954071162453</v>
      </c>
      <c r="S250" s="365">
        <f t="shared" si="464"/>
        <v>65.448031293460062</v>
      </c>
      <c r="T250" s="365">
        <f t="shared" si="465"/>
        <v>66.491906535970998</v>
      </c>
      <c r="U250" s="365">
        <f t="shared" si="533"/>
        <v>-0.68130785727299226</v>
      </c>
      <c r="V250" s="365">
        <f t="shared" si="467"/>
        <v>-0.79117457510131139</v>
      </c>
      <c r="W250" s="358">
        <f t="shared" si="534"/>
        <v>-7.6665368437231409</v>
      </c>
      <c r="X250" s="366">
        <f t="shared" si="469"/>
        <v>112.86624203821657</v>
      </c>
      <c r="Y250" s="367">
        <f t="shared" ref="Y250:AA250" si="553">H250*$E250/1000</f>
        <v>2.1898766054447534</v>
      </c>
      <c r="Z250" s="367">
        <f t="shared" si="553"/>
        <v>1.7313932411210664</v>
      </c>
      <c r="AA250" s="367">
        <f t="shared" si="553"/>
        <v>1.3770720584416469</v>
      </c>
      <c r="AB250" s="367">
        <f t="shared" ref="AB250:AF250" si="554">L250*$E250/1000</f>
        <v>1.7028243080363137</v>
      </c>
      <c r="AC250" s="367">
        <f t="shared" si="554"/>
        <v>0.89601678193728096</v>
      </c>
      <c r="AD250" s="367">
        <f t="shared" si="554"/>
        <v>7.8661048899912288E-3</v>
      </c>
      <c r="AE250" s="367">
        <f t="shared" si="554"/>
        <v>7.2813921157339326E-2</v>
      </c>
      <c r="AF250" s="367">
        <f t="shared" si="554"/>
        <v>0.17563974770462029</v>
      </c>
      <c r="AG250" s="368">
        <f t="shared" si="472"/>
        <v>4.2832588083049306</v>
      </c>
      <c r="AH250" s="369"/>
      <c r="AI250" s="344">
        <v>131.79398536462253</v>
      </c>
      <c r="AJ250" s="193"/>
      <c r="AK250" s="193"/>
      <c r="AL250" s="193"/>
      <c r="AM250" s="193"/>
    </row>
    <row r="251" spans="1:39" ht="12.75" customHeight="1">
      <c r="A251" s="329">
        <v>248</v>
      </c>
      <c r="B251" s="345">
        <v>8</v>
      </c>
      <c r="C251" s="331">
        <v>50</v>
      </c>
      <c r="D251" s="358">
        <f>測定日数!G54</f>
        <v>35</v>
      </c>
      <c r="E251" s="359">
        <f>mm!G54</f>
        <v>347.90156475286676</v>
      </c>
      <c r="F251" s="360">
        <f>pH!G54</f>
        <v>4.58</v>
      </c>
      <c r="G251" s="360">
        <f>EC!G54</f>
        <v>3.5</v>
      </c>
      <c r="H251" s="361">
        <f>'SO4'!G54</f>
        <v>18.899999999999999</v>
      </c>
      <c r="I251" s="361">
        <f>'NO3'!G54</f>
        <v>6.1</v>
      </c>
      <c r="J251" s="361">
        <f>Cl!G54</f>
        <v>147.9</v>
      </c>
      <c r="K251" s="361">
        <f>H!G54</f>
        <v>26.302679918953825</v>
      </c>
      <c r="L251" s="361">
        <f>'NH4'!G54</f>
        <v>12.4</v>
      </c>
      <c r="M251" s="361">
        <f>Na!G54</f>
        <v>131.6</v>
      </c>
      <c r="N251" s="361">
        <f>K!G54</f>
        <v>3.2</v>
      </c>
      <c r="O251" s="361">
        <f>Mg!G54</f>
        <v>14.5</v>
      </c>
      <c r="P251" s="362">
        <f>Ca!G54</f>
        <v>4.5999999999999996</v>
      </c>
      <c r="Q251" s="363">
        <f t="shared" si="462"/>
        <v>0.21058221290525647</v>
      </c>
      <c r="R251" s="364">
        <f t="shared" si="463"/>
        <v>191.8</v>
      </c>
      <c r="S251" s="365">
        <f t="shared" si="464"/>
        <v>211.70267991895381</v>
      </c>
      <c r="T251" s="365">
        <f t="shared" si="465"/>
        <v>192.01058221290526</v>
      </c>
      <c r="U251" s="365">
        <f t="shared" si="533"/>
        <v>4.9324777527999011</v>
      </c>
      <c r="V251" s="365">
        <f t="shared" si="467"/>
        <v>4.8777435752449456</v>
      </c>
      <c r="W251" s="358">
        <f t="shared" si="534"/>
        <v>-1.7758620562595704</v>
      </c>
      <c r="X251" s="366">
        <f t="shared" si="469"/>
        <v>347.90156475286676</v>
      </c>
      <c r="Y251" s="367">
        <f t="shared" ref="Y251:AA251" si="555">H251*$E251/1000</f>
        <v>6.5753395738291811</v>
      </c>
      <c r="Z251" s="367">
        <f t="shared" si="555"/>
        <v>2.1221995449924869</v>
      </c>
      <c r="AA251" s="367">
        <f t="shared" si="555"/>
        <v>51.454641426948996</v>
      </c>
      <c r="AB251" s="367">
        <f t="shared" ref="AB251:AF251" si="556">L251*$E251/1000</f>
        <v>4.3139794029355478</v>
      </c>
      <c r="AC251" s="367">
        <f t="shared" si="556"/>
        <v>45.783845921477266</v>
      </c>
      <c r="AD251" s="367">
        <f t="shared" si="556"/>
        <v>1.1132850072091738</v>
      </c>
      <c r="AE251" s="367">
        <f t="shared" si="556"/>
        <v>5.0445726889165678</v>
      </c>
      <c r="AF251" s="367">
        <f t="shared" si="556"/>
        <v>1.6003471978631869</v>
      </c>
      <c r="AG251" s="368">
        <f t="shared" si="472"/>
        <v>9.1507435009978408</v>
      </c>
      <c r="AH251" s="369"/>
      <c r="AI251" s="344">
        <v>403.50267991895385</v>
      </c>
      <c r="AJ251" s="193"/>
      <c r="AK251" s="193"/>
      <c r="AL251" s="193"/>
      <c r="AM251" s="193"/>
    </row>
    <row r="252" spans="1:39" ht="12.75" customHeight="1">
      <c r="A252" s="329">
        <v>249</v>
      </c>
      <c r="B252" s="345">
        <v>8</v>
      </c>
      <c r="C252" s="331">
        <v>51</v>
      </c>
      <c r="D252" s="358">
        <f>測定日数!G55</f>
        <v>35</v>
      </c>
      <c r="E252" s="359">
        <f>mm!G55</f>
        <v>116</v>
      </c>
      <c r="F252" s="360">
        <f>pH!G55</f>
        <v>5.0421307207927422</v>
      </c>
      <c r="G252" s="360">
        <f>EC!G55</f>
        <v>2.6668103448275864</v>
      </c>
      <c r="H252" s="361">
        <f>'SO4'!G55</f>
        <v>27.157057011781426</v>
      </c>
      <c r="I252" s="361">
        <f>'NO3'!G55</f>
        <v>7.5669107874703192</v>
      </c>
      <c r="J252" s="361">
        <f>Cl!G55</f>
        <v>94.917562375370835</v>
      </c>
      <c r="K252" s="361">
        <f>H!G55</f>
        <v>9.075473211774451</v>
      </c>
      <c r="L252" s="361">
        <f>'NH4'!G55</f>
        <v>12.644793179906722</v>
      </c>
      <c r="M252" s="361">
        <f>Na!G55</f>
        <v>92.663976841505303</v>
      </c>
      <c r="N252" s="361">
        <f>K!G55</f>
        <v>33.660375694505682</v>
      </c>
      <c r="O252" s="361">
        <f>Mg!G55</f>
        <v>9.2197425136116138</v>
      </c>
      <c r="P252" s="362">
        <f>Ca!G55</f>
        <v>6.1988092779957329</v>
      </c>
      <c r="Q252" s="363">
        <f t="shared" si="462"/>
        <v>0.61031269812860578</v>
      </c>
      <c r="R252" s="364">
        <f t="shared" si="463"/>
        <v>156.79858718640401</v>
      </c>
      <c r="S252" s="365">
        <f t="shared" si="464"/>
        <v>178.88172251090685</v>
      </c>
      <c r="T252" s="365">
        <f t="shared" si="465"/>
        <v>157.40889988453262</v>
      </c>
      <c r="U252" s="365">
        <f t="shared" si="533"/>
        <v>6.5786209934135309</v>
      </c>
      <c r="V252" s="365">
        <f t="shared" si="467"/>
        <v>6.3851981578970829</v>
      </c>
      <c r="W252" s="358">
        <f t="shared" si="534"/>
        <v>-3.0845220044680159</v>
      </c>
      <c r="X252" s="366">
        <f t="shared" si="469"/>
        <v>116</v>
      </c>
      <c r="Y252" s="367">
        <f t="shared" ref="Y252:AA252" si="557">H252*$E252/1000</f>
        <v>3.1502186133666457</v>
      </c>
      <c r="Z252" s="367">
        <f t="shared" si="557"/>
        <v>0.87776165134655704</v>
      </c>
      <c r="AA252" s="367">
        <f t="shared" si="557"/>
        <v>11.010437235543018</v>
      </c>
      <c r="AB252" s="367">
        <f t="shared" ref="AB252:AF252" si="558">L252*$E252/1000</f>
        <v>1.4667960088691798</v>
      </c>
      <c r="AC252" s="367">
        <f t="shared" si="558"/>
        <v>10.749021313614616</v>
      </c>
      <c r="AD252" s="367">
        <f t="shared" si="558"/>
        <v>3.9046035805626587</v>
      </c>
      <c r="AE252" s="367">
        <f t="shared" si="558"/>
        <v>1.0694901315789473</v>
      </c>
      <c r="AF252" s="367">
        <f t="shared" si="558"/>
        <v>0.71906187624750495</v>
      </c>
      <c r="AG252" s="368">
        <f t="shared" si="472"/>
        <v>1.0527548925658363</v>
      </c>
      <c r="AH252" s="369"/>
      <c r="AI252" s="344">
        <v>335.68030969731086</v>
      </c>
      <c r="AJ252" s="193"/>
      <c r="AK252" s="193"/>
      <c r="AL252" s="193"/>
      <c r="AM252" s="193"/>
    </row>
    <row r="253" spans="1:39" ht="12.75" customHeight="1">
      <c r="A253" s="329">
        <v>250</v>
      </c>
      <c r="B253" s="345">
        <v>8</v>
      </c>
      <c r="C253" s="331">
        <v>52</v>
      </c>
      <c r="D253" s="358">
        <f>測定日数!G56</f>
        <v>35</v>
      </c>
      <c r="E253" s="359">
        <f>mm!G56</f>
        <v>147.01142093398371</v>
      </c>
      <c r="F253" s="360">
        <f>pH!G56</f>
        <v>4.7</v>
      </c>
      <c r="G253" s="360">
        <f>EC!G56</f>
        <v>1.9</v>
      </c>
      <c r="H253" s="361">
        <f>'SO4'!G56</f>
        <v>14.8</v>
      </c>
      <c r="I253" s="361">
        <f>'NO3'!G56</f>
        <v>11.5</v>
      </c>
      <c r="J253" s="361">
        <f>Cl!G56</f>
        <v>58.7</v>
      </c>
      <c r="K253" s="361">
        <f>H!G56</f>
        <v>19.952623149688797</v>
      </c>
      <c r="L253" s="361">
        <f>'NH4'!G56</f>
        <v>11.5</v>
      </c>
      <c r="M253" s="361">
        <f>Na!G56</f>
        <v>54.7</v>
      </c>
      <c r="N253" s="361">
        <f>K!G56</f>
        <v>2.2999999999999998</v>
      </c>
      <c r="O253" s="361">
        <f>Mg!G56</f>
        <v>5.4</v>
      </c>
      <c r="P253" s="362">
        <f>Ca!G56</f>
        <v>2.6</v>
      </c>
      <c r="Q253" s="363">
        <f t="shared" si="462"/>
        <v>0.27760142118247438</v>
      </c>
      <c r="R253" s="364">
        <f t="shared" si="463"/>
        <v>99.8</v>
      </c>
      <c r="S253" s="365">
        <f t="shared" si="464"/>
        <v>104.45262314968879</v>
      </c>
      <c r="T253" s="365">
        <f t="shared" si="465"/>
        <v>100.07760142118246</v>
      </c>
      <c r="U253" s="365">
        <f t="shared" si="533"/>
        <v>2.2778768164358247</v>
      </c>
      <c r="V253" s="365">
        <f t="shared" si="467"/>
        <v>2.1390587810117752</v>
      </c>
      <c r="W253" s="358">
        <f t="shared" si="534"/>
        <v>0.75183700012951082</v>
      </c>
      <c r="X253" s="366">
        <f t="shared" si="469"/>
        <v>147.01142093398371</v>
      </c>
      <c r="Y253" s="367">
        <f t="shared" ref="Y253:AA253" si="559">H253*$E253/1000</f>
        <v>2.1757690298229591</v>
      </c>
      <c r="Z253" s="367">
        <f t="shared" si="559"/>
        <v>1.6906313407408127</v>
      </c>
      <c r="AA253" s="367">
        <f t="shared" si="559"/>
        <v>8.6295704088248435</v>
      </c>
      <c r="AB253" s="367">
        <f t="shared" ref="AB253:AF253" si="560">L253*$E253/1000</f>
        <v>1.6906313407408127</v>
      </c>
      <c r="AC253" s="367">
        <f t="shared" si="560"/>
        <v>8.0415247250889088</v>
      </c>
      <c r="AD253" s="367">
        <f t="shared" si="560"/>
        <v>0.33812626814816255</v>
      </c>
      <c r="AE253" s="367">
        <f t="shared" si="560"/>
        <v>0.79386167304351218</v>
      </c>
      <c r="AF253" s="367">
        <f t="shared" si="560"/>
        <v>0.38222969442835769</v>
      </c>
      <c r="AG253" s="368">
        <f t="shared" si="472"/>
        <v>2.933263480596048</v>
      </c>
      <c r="AH253" s="369"/>
      <c r="AI253" s="344">
        <v>204.25262314968879</v>
      </c>
      <c r="AJ253" s="193"/>
      <c r="AK253" s="193"/>
      <c r="AL253" s="193"/>
      <c r="AM253" s="193"/>
    </row>
    <row r="254" spans="1:39" ht="12.75" customHeight="1">
      <c r="A254" s="329">
        <v>251</v>
      </c>
      <c r="B254" s="345">
        <v>9</v>
      </c>
      <c r="C254" s="371">
        <v>1</v>
      </c>
      <c r="D254" s="358">
        <f>測定日数!H5</f>
        <v>28</v>
      </c>
      <c r="E254" s="359">
        <f>mm!H5</f>
        <v>176.1464736009473</v>
      </c>
      <c r="F254" s="360">
        <f>pH!H5</f>
        <v>4.956922604047298</v>
      </c>
      <c r="G254" s="360">
        <f>EC!H5</f>
        <v>1.0726180743792693</v>
      </c>
      <c r="H254" s="361">
        <f>'SO4'!H5</f>
        <v>7.4141812146708403</v>
      </c>
      <c r="I254" s="361">
        <f>'NO3'!H5</f>
        <v>3.8225682464198969</v>
      </c>
      <c r="J254" s="361">
        <f>Cl!H5</f>
        <v>36.272515264399736</v>
      </c>
      <c r="K254" s="361">
        <f>H!H5</f>
        <v>11.042753961329996</v>
      </c>
      <c r="L254" s="361">
        <f>'NH4'!H5</f>
        <v>9.7342707413518923</v>
      </c>
      <c r="M254" s="361">
        <f>Na!H5</f>
        <v>29.634153052210266</v>
      </c>
      <c r="N254" s="361">
        <f>K!H5</f>
        <v>0.79679444320238646</v>
      </c>
      <c r="O254" s="361">
        <f>Mg!H5</f>
        <v>3.3304270883544933</v>
      </c>
      <c r="P254" s="362">
        <f>Ca!H5</f>
        <v>1.4484572192595728</v>
      </c>
      <c r="Q254" s="363">
        <f t="shared" si="462"/>
        <v>0.50158470994357307</v>
      </c>
      <c r="R254" s="364">
        <f t="shared" si="463"/>
        <v>54.923445940161315</v>
      </c>
      <c r="S254" s="365">
        <f t="shared" si="464"/>
        <v>60.765740813322665</v>
      </c>
      <c r="T254" s="365">
        <f t="shared" si="465"/>
        <v>55.425030650104887</v>
      </c>
      <c r="U254" s="365">
        <f t="shared" si="533"/>
        <v>5.0499921704959254</v>
      </c>
      <c r="V254" s="365">
        <f t="shared" si="467"/>
        <v>4.5965011643793341</v>
      </c>
      <c r="W254" s="358">
        <f t="shared" si="534"/>
        <v>0.69257211361176529</v>
      </c>
      <c r="X254" s="366">
        <f t="shared" si="469"/>
        <v>176.1464736009473</v>
      </c>
      <c r="Y254" s="367">
        <f t="shared" ref="Y254:AA254" si="561">H254*$E254/1000</f>
        <v>1.3059818756026567</v>
      </c>
      <c r="Z254" s="367">
        <f t="shared" si="561"/>
        <v>0.67333191670582171</v>
      </c>
      <c r="AA254" s="367">
        <f t="shared" si="561"/>
        <v>6.3892756524605465</v>
      </c>
      <c r="AB254" s="367">
        <f t="shared" ref="AB254:AF254" si="562">L254*$E254/1000</f>
        <v>1.7146574641660148</v>
      </c>
      <c r="AC254" s="367">
        <f t="shared" si="562"/>
        <v>5.2199515582975877</v>
      </c>
      <c r="AD254" s="367">
        <f t="shared" si="562"/>
        <v>0.14035253135493067</v>
      </c>
      <c r="AE254" s="367">
        <f t="shared" si="562"/>
        <v>0.58664298719871455</v>
      </c>
      <c r="AF254" s="367">
        <f t="shared" si="562"/>
        <v>0.2551406313344079</v>
      </c>
      <c r="AG254" s="368">
        <f t="shared" si="472"/>
        <v>1.9451421691311706</v>
      </c>
      <c r="AH254" s="369"/>
      <c r="AI254" s="344">
        <v>115.68918675348398</v>
      </c>
      <c r="AJ254" s="193"/>
      <c r="AK254" s="193"/>
      <c r="AL254" s="193"/>
      <c r="AM254" s="193"/>
    </row>
    <row r="255" spans="1:39" ht="12.75" customHeight="1">
      <c r="A255" s="329">
        <v>252</v>
      </c>
      <c r="B255" s="345">
        <v>9</v>
      </c>
      <c r="C255" s="371">
        <v>2</v>
      </c>
      <c r="D255" s="346">
        <f>測定日数!H6</f>
        <v>28</v>
      </c>
      <c r="E255" s="347">
        <f>mm!H6</f>
        <v>212.90140048097328</v>
      </c>
      <c r="F255" s="348">
        <f>pH!H6</f>
        <v>5.2355976656152405</v>
      </c>
      <c r="G255" s="348">
        <f>EC!H6</f>
        <v>0.59143362126245846</v>
      </c>
      <c r="H255" s="349">
        <f>'SO4'!H6</f>
        <v>3.4666670911327149</v>
      </c>
      <c r="I255" s="349">
        <f>'NO3'!H6</f>
        <v>3.2191734108345624</v>
      </c>
      <c r="J255" s="349">
        <f>Cl!H6</f>
        <v>17.171967316710997</v>
      </c>
      <c r="K255" s="349">
        <f>H!H6</f>
        <v>5.8130269228845561</v>
      </c>
      <c r="L255" s="349">
        <f>'NH4'!H6</f>
        <v>8.210370660666058</v>
      </c>
      <c r="M255" s="349">
        <f>Na!H6</f>
        <v>19.213755396209613</v>
      </c>
      <c r="N255" s="349">
        <f>K!H6</f>
        <v>1.5878376189189509</v>
      </c>
      <c r="O255" s="349">
        <f>Mg!H6</f>
        <v>0.62953210216936362</v>
      </c>
      <c r="P255" s="350">
        <f>Ca!H6</f>
        <v>1.1159803477957715</v>
      </c>
      <c r="Q255" s="351">
        <f t="shared" si="462"/>
        <v>0.95283861852878382</v>
      </c>
      <c r="R255" s="352">
        <f t="shared" si="463"/>
        <v>27.324474909810988</v>
      </c>
      <c r="S255" s="353">
        <f t="shared" si="464"/>
        <v>38.316015498609445</v>
      </c>
      <c r="T255" s="353">
        <f t="shared" si="465"/>
        <v>28.277313528339775</v>
      </c>
      <c r="U255" s="353"/>
      <c r="V255" s="353">
        <f t="shared" si="467"/>
        <v>15.074636028793776</v>
      </c>
      <c r="W255" s="346"/>
      <c r="X255" s="354">
        <f t="shared" si="469"/>
        <v>212.90140048097328</v>
      </c>
      <c r="Y255" s="355">
        <f t="shared" ref="Y255:AA255" si="563">H255*$E255/1000</f>
        <v>0.73805827870345686</v>
      </c>
      <c r="Z255" s="355">
        <f t="shared" si="563"/>
        <v>0.68536652755778993</v>
      </c>
      <c r="AA255" s="355">
        <f t="shared" si="563"/>
        <v>3.6559358907412722</v>
      </c>
      <c r="AB255" s="355">
        <f t="shared" ref="AB255:AF255" si="564">L255*$E255/1000</f>
        <v>1.7479994121236975</v>
      </c>
      <c r="AC255" s="355">
        <f t="shared" si="564"/>
        <v>4.0906354323518848</v>
      </c>
      <c r="AD255" s="355">
        <f t="shared" si="564"/>
        <v>0.3380528528042186</v>
      </c>
      <c r="AE255" s="355">
        <f t="shared" si="564"/>
        <v>0.13402826619958866</v>
      </c>
      <c r="AF255" s="355">
        <f t="shared" si="564"/>
        <v>0.23759377895496339</v>
      </c>
      <c r="AG255" s="356">
        <f t="shared" si="472"/>
        <v>1.2376015729157248</v>
      </c>
      <c r="AH255" s="357"/>
      <c r="AI255" s="344">
        <v>0</v>
      </c>
      <c r="AJ255" s="193"/>
      <c r="AK255" s="193"/>
      <c r="AL255" s="193"/>
      <c r="AM255" s="193"/>
    </row>
    <row r="256" spans="1:39" ht="12.75" customHeight="1">
      <c r="A256" s="329">
        <v>253</v>
      </c>
      <c r="B256" s="345">
        <v>9</v>
      </c>
      <c r="C256" s="371">
        <v>3</v>
      </c>
      <c r="D256" s="358">
        <f>測定日数!H7</f>
        <v>28</v>
      </c>
      <c r="E256" s="359">
        <f>mm!H7</f>
        <v>227.51592356687897</v>
      </c>
      <c r="F256" s="360">
        <f>pH!H7</f>
        <v>5.0888041219380531</v>
      </c>
      <c r="G256" s="360">
        <f>EC!H7</f>
        <v>0.89121780515117577</v>
      </c>
      <c r="H256" s="361">
        <f>'SO4'!H7</f>
        <v>7.1426196808510634</v>
      </c>
      <c r="I256" s="361">
        <f>'NO3'!H7</f>
        <v>3.1623198352779682</v>
      </c>
      <c r="J256" s="361">
        <f>Cl!H7</f>
        <v>26.202070010124192</v>
      </c>
      <c r="K256" s="361">
        <f>H!H7</f>
        <v>8.1507181963605273</v>
      </c>
      <c r="L256" s="361">
        <f>'NH4'!H7</f>
        <v>5.3007185516983943</v>
      </c>
      <c r="M256" s="361">
        <f>Na!H7</f>
        <v>19.588709284775305</v>
      </c>
      <c r="N256" s="361">
        <f>K!H7</f>
        <v>0.62062704238421607</v>
      </c>
      <c r="O256" s="361">
        <f>Mg!H7</f>
        <v>3.087687040032443</v>
      </c>
      <c r="P256" s="362">
        <f>Ca!H7</f>
        <v>1.8608972564389699</v>
      </c>
      <c r="Q256" s="363">
        <f t="shared" si="462"/>
        <v>0.67955686961980544</v>
      </c>
      <c r="R256" s="364">
        <f t="shared" si="463"/>
        <v>43.64962920710429</v>
      </c>
      <c r="S256" s="365">
        <f t="shared" si="464"/>
        <v>43.557941668161263</v>
      </c>
      <c r="T256" s="365">
        <f t="shared" si="465"/>
        <v>44.329186076724099</v>
      </c>
      <c r="U256" s="365">
        <f t="shared" ref="U256:U257" si="565">(S256-R256)/(R256+S256)*100</f>
        <v>-0.10513713204346627</v>
      </c>
      <c r="V256" s="365">
        <f t="shared" si="467"/>
        <v>-0.87753966747163292</v>
      </c>
      <c r="W256" s="358">
        <f t="shared" ref="W256:W257" si="566">100*((349.7*10^(2-F256)+(80*2*H256+71.5*I256+76.3*J256+73.5*L256+50.1*M256+73.5*N256+59.8*2*P256+53.3*2*O256)/10000)-G256)/((349.7*10^(2-F256)+(80*2*H256+71.5*I256+76.3*J256+73.5*L256+50.1*M256+73.5*N256+59.8*2*P256+53.3*2*O256)/10000)+G256)</f>
        <v>-4.2423944384885264</v>
      </c>
      <c r="X256" s="366">
        <f t="shared" si="469"/>
        <v>227.51592356687897</v>
      </c>
      <c r="Y256" s="367">
        <f t="shared" ref="Y256:AA256" si="567">H256*$E256/1000</f>
        <v>1.625059713375796</v>
      </c>
      <c r="Z256" s="367">
        <f t="shared" si="567"/>
        <v>0.71947811793712757</v>
      </c>
      <c r="AA256" s="367">
        <f t="shared" si="567"/>
        <v>5.961388157717427</v>
      </c>
      <c r="AB256" s="367">
        <f t="shared" ref="AB256:AF256" si="568">L256*$E256/1000</f>
        <v>1.2059978768577493</v>
      </c>
      <c r="AC256" s="367">
        <f t="shared" si="568"/>
        <v>4.4567432844087511</v>
      </c>
      <c r="AD256" s="367">
        <f t="shared" si="568"/>
        <v>0.14120253473862546</v>
      </c>
      <c r="AE256" s="367">
        <f t="shared" si="568"/>
        <v>0.70249796859846403</v>
      </c>
      <c r="AF256" s="367">
        <f t="shared" si="568"/>
        <v>0.42338375796178346</v>
      </c>
      <c r="AG256" s="368">
        <f t="shared" si="472"/>
        <v>1.8544181781783313</v>
      </c>
      <c r="AH256" s="369"/>
      <c r="AI256" s="344">
        <v>87.20757087526556</v>
      </c>
      <c r="AJ256" s="193"/>
      <c r="AK256" s="193"/>
      <c r="AL256" s="193"/>
      <c r="AM256" s="193"/>
    </row>
    <row r="257" spans="1:39" ht="12.75" customHeight="1">
      <c r="A257" s="329">
        <v>254</v>
      </c>
      <c r="B257" s="345">
        <v>9</v>
      </c>
      <c r="C257" s="371">
        <v>4</v>
      </c>
      <c r="D257" s="358">
        <f>測定日数!H8</f>
        <v>13</v>
      </c>
      <c r="E257" s="359">
        <f>mm!H8</f>
        <v>24.019684299988224</v>
      </c>
      <c r="F257" s="360">
        <f>pH!H8</f>
        <v>5.2613955801907419</v>
      </c>
      <c r="G257" s="360">
        <f>EC!H8</f>
        <v>0.43137211767824013</v>
      </c>
      <c r="H257" s="361">
        <f>'SO4'!H8</f>
        <v>4.600602646208297</v>
      </c>
      <c r="I257" s="361">
        <f>'NO3'!H8</f>
        <v>4.0021605347443803</v>
      </c>
      <c r="J257" s="361">
        <f>Cl!H8</f>
        <v>4.5660147469842398</v>
      </c>
      <c r="K257" s="361">
        <f>H!H8</f>
        <v>5.4777779035469472</v>
      </c>
      <c r="L257" s="361">
        <f>'NH4'!H8</f>
        <v>9.9797587427503718</v>
      </c>
      <c r="M257" s="361">
        <f>Na!H8</f>
        <v>2.8979113953315387</v>
      </c>
      <c r="N257" s="361">
        <f>K!H8</f>
        <v>1.1806026024400882</v>
      </c>
      <c r="O257" s="361">
        <f>Mg!H8</f>
        <v>0.52508667541267695</v>
      </c>
      <c r="P257" s="362">
        <f>Ca!H8</f>
        <v>0.82206514154012433</v>
      </c>
      <c r="Q257" s="363">
        <f t="shared" si="462"/>
        <v>1.0111539095233193</v>
      </c>
      <c r="R257" s="364">
        <f t="shared" si="463"/>
        <v>17.769380574145217</v>
      </c>
      <c r="S257" s="365">
        <f t="shared" si="464"/>
        <v>22.230354277974552</v>
      </c>
      <c r="T257" s="365">
        <f t="shared" si="465"/>
        <v>18.780534483668536</v>
      </c>
      <c r="U257" s="365">
        <f t="shared" si="565"/>
        <v>11.152508186170957</v>
      </c>
      <c r="V257" s="365">
        <f t="shared" si="467"/>
        <v>8.4119605755352094</v>
      </c>
      <c r="W257" s="358">
        <f t="shared" si="566"/>
        <v>1.05807195837997</v>
      </c>
      <c r="X257" s="366">
        <f t="shared" si="469"/>
        <v>24.019684299988224</v>
      </c>
      <c r="Y257" s="367">
        <f t="shared" ref="Y257:AA257" si="569">H257*$E257/1000</f>
        <v>0.11050502315161372</v>
      </c>
      <c r="Z257" s="367">
        <f t="shared" si="569"/>
        <v>9.6130632562432067E-2</v>
      </c>
      <c r="AA257" s="367">
        <f t="shared" si="569"/>
        <v>0.10967423273165205</v>
      </c>
      <c r="AB257" s="367">
        <f t="shared" ref="AB257:AF257" si="570">L257*$E257/1000</f>
        <v>0.23971065439091133</v>
      </c>
      <c r="AC257" s="367">
        <f t="shared" si="570"/>
        <v>6.9606916845201927E-2</v>
      </c>
      <c r="AD257" s="367">
        <f t="shared" si="570"/>
        <v>2.8357701794355424E-2</v>
      </c>
      <c r="AE257" s="367">
        <f t="shared" si="570"/>
        <v>1.261241617354289E-2</v>
      </c>
      <c r="AF257" s="367">
        <f t="shared" si="570"/>
        <v>1.974574517381892E-2</v>
      </c>
      <c r="AG257" s="368">
        <f t="shared" si="472"/>
        <v>0.13157449590864903</v>
      </c>
      <c r="AH257" s="369"/>
      <c r="AI257" s="344">
        <v>41.838422161561013</v>
      </c>
      <c r="AJ257" s="193"/>
      <c r="AK257" s="193"/>
      <c r="AL257" s="193"/>
      <c r="AM257" s="193"/>
    </row>
    <row r="258" spans="1:39" ht="12.75" customHeight="1">
      <c r="A258" s="329">
        <v>255</v>
      </c>
      <c r="B258" s="345">
        <v>9</v>
      </c>
      <c r="C258" s="371">
        <v>5</v>
      </c>
      <c r="D258" s="358">
        <f>測定日数!H9</f>
        <v>0</v>
      </c>
      <c r="E258" s="359"/>
      <c r="F258" s="360"/>
      <c r="G258" s="360"/>
      <c r="H258" s="361"/>
      <c r="I258" s="361"/>
      <c r="J258" s="361"/>
      <c r="K258" s="361"/>
      <c r="L258" s="361"/>
      <c r="M258" s="361"/>
      <c r="N258" s="361"/>
      <c r="O258" s="361"/>
      <c r="P258" s="362"/>
      <c r="Q258" s="363"/>
      <c r="R258" s="364"/>
      <c r="S258" s="365"/>
      <c r="T258" s="365"/>
      <c r="U258" s="365"/>
      <c r="V258" s="365"/>
      <c r="W258" s="358"/>
      <c r="X258" s="366"/>
      <c r="Y258" s="367"/>
      <c r="Z258" s="367"/>
      <c r="AA258" s="367"/>
      <c r="AB258" s="367"/>
      <c r="AC258" s="367"/>
      <c r="AD258" s="367"/>
      <c r="AE258" s="367"/>
      <c r="AF258" s="367"/>
      <c r="AG258" s="368"/>
      <c r="AH258" s="369"/>
      <c r="AI258" s="344"/>
      <c r="AJ258" s="193"/>
      <c r="AK258" s="193"/>
      <c r="AL258" s="193"/>
      <c r="AM258" s="193"/>
    </row>
    <row r="259" spans="1:39" ht="12.75" customHeight="1">
      <c r="A259" s="329">
        <v>256</v>
      </c>
      <c r="B259" s="345">
        <v>9</v>
      </c>
      <c r="C259" s="371">
        <v>6</v>
      </c>
      <c r="D259" s="358">
        <f>測定日数!H10</f>
        <v>0</v>
      </c>
      <c r="E259" s="359"/>
      <c r="F259" s="360"/>
      <c r="G259" s="360"/>
      <c r="H259" s="361"/>
      <c r="I259" s="361"/>
      <c r="J259" s="361"/>
      <c r="K259" s="361"/>
      <c r="L259" s="361"/>
      <c r="M259" s="361"/>
      <c r="N259" s="361"/>
      <c r="O259" s="361"/>
      <c r="P259" s="362"/>
      <c r="Q259" s="363"/>
      <c r="R259" s="364"/>
      <c r="S259" s="365"/>
      <c r="T259" s="365"/>
      <c r="U259" s="365"/>
      <c r="V259" s="365"/>
      <c r="W259" s="358"/>
      <c r="X259" s="366"/>
      <c r="Y259" s="367"/>
      <c r="Z259" s="367"/>
      <c r="AA259" s="367"/>
      <c r="AB259" s="367"/>
      <c r="AC259" s="367"/>
      <c r="AD259" s="367"/>
      <c r="AE259" s="367"/>
      <c r="AF259" s="367"/>
      <c r="AG259" s="368"/>
      <c r="AH259" s="369"/>
      <c r="AI259" s="344"/>
      <c r="AJ259" s="193"/>
      <c r="AK259" s="193"/>
      <c r="AL259" s="193"/>
      <c r="AM259" s="193"/>
    </row>
    <row r="260" spans="1:39" ht="12.75" customHeight="1">
      <c r="A260" s="329">
        <v>257</v>
      </c>
      <c r="B260" s="345">
        <v>9</v>
      </c>
      <c r="C260" s="371">
        <v>7</v>
      </c>
      <c r="D260" s="358">
        <f>測定日数!H11</f>
        <v>28</v>
      </c>
      <c r="E260" s="359">
        <f>mm!H11</f>
        <v>204.5</v>
      </c>
      <c r="F260" s="360">
        <f>pH!H11</f>
        <v>4.45</v>
      </c>
      <c r="G260" s="360">
        <f>EC!H11</f>
        <v>3.86</v>
      </c>
      <c r="H260" s="361">
        <f>'SO4'!H11</f>
        <v>30.2</v>
      </c>
      <c r="I260" s="361">
        <f>'NO3'!H11</f>
        <v>18.2</v>
      </c>
      <c r="J260" s="361">
        <f>Cl!H11</f>
        <v>144.5</v>
      </c>
      <c r="K260" s="361">
        <f>H!H11</f>
        <v>35.481338923357541</v>
      </c>
      <c r="L260" s="361">
        <f>'NH4'!H11</f>
        <v>10.199999999999999</v>
      </c>
      <c r="M260" s="361">
        <f>Na!H11</f>
        <v>119.8</v>
      </c>
      <c r="N260" s="361">
        <f>K!H11</f>
        <v>2.4</v>
      </c>
      <c r="O260" s="361">
        <f>Mg!H11</f>
        <v>13.5</v>
      </c>
      <c r="P260" s="362">
        <f>Ca!H11</f>
        <v>5.0999999999999996</v>
      </c>
      <c r="Q260" s="363">
        <f t="shared" ref="Q260:Q307" si="571">1.24*10^(F260-5.35)</f>
        <v>0.15610675106247687</v>
      </c>
      <c r="R260" s="364">
        <f t="shared" ref="R260:R307" si="572">SUM(H260:J260)+H260</f>
        <v>223.1</v>
      </c>
      <c r="S260" s="365">
        <f t="shared" ref="S260:S307" si="573">SUM(K260:P260)+O260+P260</f>
        <v>205.08133892335755</v>
      </c>
      <c r="T260" s="365">
        <f t="shared" ref="T260:T307" si="574">SUM(H260:J260,Q260)+H260</f>
        <v>223.25610675106248</v>
      </c>
      <c r="U260" s="365">
        <f t="shared" ref="U260:U289" si="575">(S260-R260)/(R260+S260)*100</f>
        <v>-4.2081845794470034</v>
      </c>
      <c r="V260" s="365">
        <f t="shared" ref="V260:V307" si="576">(S260-T260)/(S260+T260)*100</f>
        <v>-4.2430957207321995</v>
      </c>
      <c r="W260" s="358">
        <f t="shared" ref="W260:W289" si="577">100*((349.7*10^(2-F260)+(80*2*H260+71.5*I260+76.3*J260+73.5*L260+50.1*M260+73.5*N260+59.8*2*P260+53.3*2*O260)/10000)-G260)/((349.7*10^(2-F260)+(80*2*H260+71.5*I260+76.3*J260+73.5*L260+50.1*M260+73.5*N260+59.8*2*P260+53.3*2*O260)/10000)+G260)</f>
        <v>-7.3091958512565072E-2</v>
      </c>
      <c r="X260" s="366">
        <f t="shared" ref="X260:X307" si="578">E260</f>
        <v>204.5</v>
      </c>
      <c r="Y260" s="367">
        <f t="shared" ref="Y260:AA260" si="579">H260*$E260/1000</f>
        <v>6.1758999999999995</v>
      </c>
      <c r="Z260" s="367">
        <f t="shared" si="579"/>
        <v>3.7218999999999998</v>
      </c>
      <c r="AA260" s="367">
        <f t="shared" si="579"/>
        <v>29.550249999999998</v>
      </c>
      <c r="AB260" s="367">
        <f t="shared" ref="AB260:AF260" si="580">L260*$E260/1000</f>
        <v>2.0858999999999996</v>
      </c>
      <c r="AC260" s="367">
        <f t="shared" si="580"/>
        <v>24.499099999999999</v>
      </c>
      <c r="AD260" s="367">
        <f t="shared" si="580"/>
        <v>0.49079999999999996</v>
      </c>
      <c r="AE260" s="367">
        <f t="shared" si="580"/>
        <v>2.7607499999999998</v>
      </c>
      <c r="AF260" s="367">
        <f t="shared" si="580"/>
        <v>1.0429499999999998</v>
      </c>
      <c r="AG260" s="368">
        <f t="shared" ref="AG260:AG307" si="581">K260*$E260/1000</f>
        <v>7.2559338098266171</v>
      </c>
      <c r="AH260" s="369"/>
      <c r="AI260" s="344">
        <v>466.08133892335752</v>
      </c>
      <c r="AJ260" s="193"/>
      <c r="AK260" s="193"/>
      <c r="AL260" s="193"/>
      <c r="AM260" s="193"/>
    </row>
    <row r="261" spans="1:39" ht="12.75" customHeight="1">
      <c r="A261" s="329">
        <v>258</v>
      </c>
      <c r="B261" s="345">
        <v>9</v>
      </c>
      <c r="C261" s="371">
        <v>8</v>
      </c>
      <c r="D261" s="346">
        <f>測定日数!H12</f>
        <v>28</v>
      </c>
      <c r="E261" s="347">
        <f>mm!H12</f>
        <v>153.74426751592355</v>
      </c>
      <c r="F261" s="348">
        <f>pH!H12</f>
        <v>4.8132259896372593</v>
      </c>
      <c r="G261" s="348">
        <f>EC!H12</f>
        <v>1.5750517962453159</v>
      </c>
      <c r="H261" s="349">
        <f>'SO4'!H12</f>
        <v>13.447251003191804</v>
      </c>
      <c r="I261" s="349">
        <f>'NO3'!H12</f>
        <v>9.6338252456886817</v>
      </c>
      <c r="J261" s="349">
        <f>Cl!H12</f>
        <v>49.084116044819289</v>
      </c>
      <c r="K261" s="349">
        <f>H!H12</f>
        <v>15.373544537961354</v>
      </c>
      <c r="L261" s="349">
        <f>'NH4'!H12</f>
        <v>14.606375819856918</v>
      </c>
      <c r="M261" s="349">
        <f>Na!H12</f>
        <v>43.012717389277952</v>
      </c>
      <c r="N261" s="349">
        <f>K!H12</f>
        <v>1.658519757100398</v>
      </c>
      <c r="O261" s="349">
        <f>Mg!H12</f>
        <v>4.5231803910650346</v>
      </c>
      <c r="P261" s="350">
        <f>Ca!H12</f>
        <v>3.1848833967029293</v>
      </c>
      <c r="Q261" s="351">
        <f t="shared" si="571"/>
        <v>0.36028623906445228</v>
      </c>
      <c r="R261" s="352">
        <f t="shared" si="572"/>
        <v>85.612443296891584</v>
      </c>
      <c r="S261" s="353">
        <f t="shared" si="573"/>
        <v>90.067285079732557</v>
      </c>
      <c r="T261" s="353">
        <f t="shared" si="574"/>
        <v>85.972729535956034</v>
      </c>
      <c r="U261" s="353">
        <f t="shared" si="575"/>
        <v>2.5357745165057595</v>
      </c>
      <c r="V261" s="353">
        <f t="shared" si="576"/>
        <v>2.3259232014467339</v>
      </c>
      <c r="W261" s="346">
        <f t="shared" si="577"/>
        <v>1.3299574322945042</v>
      </c>
      <c r="X261" s="354">
        <f t="shared" si="578"/>
        <v>153.74426751592355</v>
      </c>
      <c r="Y261" s="355">
        <f t="shared" ref="Y261:AA261" si="582">H261*$E261/1000</f>
        <v>2.0674377555884922</v>
      </c>
      <c r="Z261" s="355">
        <f t="shared" si="582"/>
        <v>1.4811454057748186</v>
      </c>
      <c r="AA261" s="355">
        <f t="shared" si="582"/>
        <v>7.5464014679773328</v>
      </c>
      <c r="AB261" s="355">
        <f t="shared" ref="AB261:AF261" si="583">L261*$E261/1000</f>
        <v>2.2456465514861992</v>
      </c>
      <c r="AC261" s="355">
        <f t="shared" si="583"/>
        <v>6.6129587288839664</v>
      </c>
      <c r="AD261" s="355">
        <f t="shared" si="583"/>
        <v>0.25498790521608816</v>
      </c>
      <c r="AE261" s="355">
        <f t="shared" si="583"/>
        <v>0.69541305606668247</v>
      </c>
      <c r="AF261" s="355">
        <f t="shared" si="583"/>
        <v>0.48965756494971846</v>
      </c>
      <c r="AG261" s="356">
        <f t="shared" si="581"/>
        <v>2.363594344112296</v>
      </c>
      <c r="AH261" s="357"/>
      <c r="AI261" s="344">
        <v>175.67972837662415</v>
      </c>
      <c r="AJ261" s="193"/>
      <c r="AK261" s="193"/>
      <c r="AL261" s="193"/>
      <c r="AM261" s="193"/>
    </row>
    <row r="262" spans="1:39" ht="12.75" customHeight="1">
      <c r="A262" s="329">
        <v>259</v>
      </c>
      <c r="B262" s="345">
        <v>9</v>
      </c>
      <c r="C262" s="371">
        <v>9</v>
      </c>
      <c r="D262" s="358">
        <f>測定日数!H13</f>
        <v>28</v>
      </c>
      <c r="E262" s="359">
        <f>mm!H13</f>
        <v>152.55987261146498</v>
      </c>
      <c r="F262" s="360">
        <f>pH!H13</f>
        <v>4.76</v>
      </c>
      <c r="G262" s="360">
        <f>EC!H13</f>
        <v>1.6047442833345162</v>
      </c>
      <c r="H262" s="361">
        <f>'SO4'!H13</f>
        <v>13.330713823213859</v>
      </c>
      <c r="I262" s="361">
        <f>'NO3'!H13</f>
        <v>9.3484302836820419</v>
      </c>
      <c r="J262" s="361">
        <f>Cl!H13</f>
        <v>40.151678342227143</v>
      </c>
      <c r="K262" s="361">
        <f>H!H13</f>
        <v>17.378008287493763</v>
      </c>
      <c r="L262" s="361">
        <f>'NH4'!H13</f>
        <v>12.372217225192887</v>
      </c>
      <c r="M262" s="361">
        <f>Na!H13</f>
        <v>34.839958837977115</v>
      </c>
      <c r="N262" s="361">
        <f>K!H13</f>
        <v>0.9502906234851819</v>
      </c>
      <c r="O262" s="361">
        <f>Mg!H13</f>
        <v>3.6851534454139561</v>
      </c>
      <c r="P262" s="362">
        <f>Ca!H13</f>
        <v>1.5674919809136105</v>
      </c>
      <c r="Q262" s="363">
        <f t="shared" si="571"/>
        <v>0.31872907706333919</v>
      </c>
      <c r="R262" s="364">
        <f t="shared" si="572"/>
        <v>76.161536272336903</v>
      </c>
      <c r="S262" s="365">
        <f t="shared" si="573"/>
        <v>76.0457658268041</v>
      </c>
      <c r="T262" s="365">
        <f t="shared" si="574"/>
        <v>76.480265349400241</v>
      </c>
      <c r="U262" s="365">
        <f t="shared" si="575"/>
        <v>-7.6061032510382029E-2</v>
      </c>
      <c r="V262" s="365">
        <f t="shared" si="576"/>
        <v>-0.28486909365273488</v>
      </c>
      <c r="W262" s="358">
        <f t="shared" si="577"/>
        <v>-2.5578279849127235</v>
      </c>
      <c r="X262" s="366">
        <f t="shared" si="578"/>
        <v>152.55987261146498</v>
      </c>
      <c r="Y262" s="367">
        <f t="shared" ref="Y262:AA262" si="584">H262*$E262/1000</f>
        <v>2.0337320026894017</v>
      </c>
      <c r="Z262" s="367">
        <f t="shared" si="584"/>
        <v>1.4261953331956938</v>
      </c>
      <c r="AA262" s="367">
        <f t="shared" si="584"/>
        <v>6.1255349330266906</v>
      </c>
      <c r="AB262" s="367">
        <f t="shared" ref="AB262:AF262" si="585">L262*$E262/1000</f>
        <v>1.8875038837967997</v>
      </c>
      <c r="AC262" s="367">
        <f t="shared" si="585"/>
        <v>5.3151796821104718</v>
      </c>
      <c r="AD262" s="367">
        <f t="shared" si="585"/>
        <v>0.14497621646276898</v>
      </c>
      <c r="AE262" s="367">
        <f t="shared" si="585"/>
        <v>0.56220654018605443</v>
      </c>
      <c r="AF262" s="367">
        <f t="shared" si="585"/>
        <v>0.23913637692767334</v>
      </c>
      <c r="AG262" s="368">
        <f t="shared" si="581"/>
        <v>2.6511867305810308</v>
      </c>
      <c r="AH262" s="369"/>
      <c r="AI262" s="344">
        <v>152.207302099141</v>
      </c>
      <c r="AJ262" s="193"/>
      <c r="AK262" s="193"/>
      <c r="AL262" s="193"/>
      <c r="AM262" s="193"/>
    </row>
    <row r="263" spans="1:39" ht="12.75" customHeight="1">
      <c r="A263" s="329">
        <v>260</v>
      </c>
      <c r="B263" s="345">
        <v>9</v>
      </c>
      <c r="C263" s="371">
        <v>10</v>
      </c>
      <c r="D263" s="358">
        <f>測定日数!H14</f>
        <v>28</v>
      </c>
      <c r="E263" s="359">
        <f>mm!H14</f>
        <v>194.06369426751593</v>
      </c>
      <c r="F263" s="360">
        <f>pH!H14</f>
        <v>4.7719715883640275</v>
      </c>
      <c r="G263" s="360">
        <f>EC!H14</f>
        <v>1.87210386306945</v>
      </c>
      <c r="H263" s="361">
        <f>'SO4'!H14</f>
        <v>15.086656524686545</v>
      </c>
      <c r="I263" s="361">
        <f>'NO3'!H14</f>
        <v>16.489630562779812</v>
      </c>
      <c r="J263" s="361">
        <f>Cl!H14</f>
        <v>41.522587837891805</v>
      </c>
      <c r="K263" s="361">
        <f>H!H14</f>
        <v>16.905515242605457</v>
      </c>
      <c r="L263" s="361">
        <f>'NH4'!H14</f>
        <v>19.042458715057908</v>
      </c>
      <c r="M263" s="361">
        <f>Na!H14</f>
        <v>37.069532157127988</v>
      </c>
      <c r="N263" s="361">
        <f>K!H14</f>
        <v>1.1596214307094899</v>
      </c>
      <c r="O263" s="361">
        <f>Mg!H14</f>
        <v>4.3454762458148224</v>
      </c>
      <c r="P263" s="362">
        <f>Ca!H14</f>
        <v>4.9514468810016838</v>
      </c>
      <c r="Q263" s="363">
        <f t="shared" si="571"/>
        <v>0.327637251109201</v>
      </c>
      <c r="R263" s="364">
        <f t="shared" si="572"/>
        <v>88.185531450044707</v>
      </c>
      <c r="S263" s="365">
        <f t="shared" si="573"/>
        <v>92.77097379913387</v>
      </c>
      <c r="T263" s="365">
        <f t="shared" si="574"/>
        <v>88.513168701153901</v>
      </c>
      <c r="U263" s="365">
        <f t="shared" si="575"/>
        <v>2.5340024901425742</v>
      </c>
      <c r="V263" s="365">
        <f t="shared" si="576"/>
        <v>2.3486914184858776</v>
      </c>
      <c r="W263" s="358">
        <f t="shared" si="577"/>
        <v>-4.6119333864411427</v>
      </c>
      <c r="X263" s="366">
        <f t="shared" si="578"/>
        <v>194.06369426751593</v>
      </c>
      <c r="Y263" s="367">
        <f t="shared" ref="Y263:AA263" si="586">H263*$E263/1000</f>
        <v>2.927772299325794</v>
      </c>
      <c r="Z263" s="367">
        <f t="shared" si="586"/>
        <v>3.2000386241195877</v>
      </c>
      <c r="AA263" s="367">
        <f t="shared" si="586"/>
        <v>8.0580267913687109</v>
      </c>
      <c r="AB263" s="367">
        <f t="shared" ref="AB263:AF263" si="587">L263*$E263/1000</f>
        <v>3.6954498861807918</v>
      </c>
      <c r="AC263" s="367">
        <f t="shared" si="587"/>
        <v>7.1938503551807358</v>
      </c>
      <c r="AD263" s="367">
        <f t="shared" si="587"/>
        <v>0.22504041879526585</v>
      </c>
      <c r="AE263" s="367">
        <f t="shared" si="587"/>
        <v>0.84329917361456053</v>
      </c>
      <c r="AF263" s="367">
        <f t="shared" si="587"/>
        <v>0.96089607369655605</v>
      </c>
      <c r="AG263" s="368">
        <f t="shared" si="581"/>
        <v>3.2807467414758156</v>
      </c>
      <c r="AH263" s="369"/>
      <c r="AI263" s="344">
        <v>180.95650524917858</v>
      </c>
      <c r="AJ263" s="193"/>
      <c r="AK263" s="193"/>
      <c r="AL263" s="193"/>
      <c r="AM263" s="193"/>
    </row>
    <row r="264" spans="1:39" ht="12.75" customHeight="1">
      <c r="A264" s="329">
        <v>261</v>
      </c>
      <c r="B264" s="345">
        <v>9</v>
      </c>
      <c r="C264" s="371">
        <v>11</v>
      </c>
      <c r="D264" s="358">
        <f>測定日数!H15</f>
        <v>28</v>
      </c>
      <c r="E264" s="359">
        <f>mm!H15</f>
        <v>189.49044585987258</v>
      </c>
      <c r="F264" s="360">
        <f>pH!H15</f>
        <v>4.7</v>
      </c>
      <c r="G264" s="360">
        <f>EC!H15</f>
        <v>2.31</v>
      </c>
      <c r="H264" s="361">
        <f>'SO4'!H15</f>
        <v>17.100000000000001</v>
      </c>
      <c r="I264" s="361">
        <f>'NO3'!H15</f>
        <v>12.256087727785841</v>
      </c>
      <c r="J264" s="361">
        <f>Cl!H15</f>
        <v>88.575458392101538</v>
      </c>
      <c r="K264" s="361">
        <f>H!H15</f>
        <v>19.952623149688797</v>
      </c>
      <c r="L264" s="361">
        <f>'NH4'!H15</f>
        <v>12.195121951219512</v>
      </c>
      <c r="M264" s="361">
        <f>Na!H15</f>
        <v>79.599826011309275</v>
      </c>
      <c r="N264" s="361">
        <f>K!H15</f>
        <v>1.7902813299232736</v>
      </c>
      <c r="O264" s="361">
        <f>Mg!H15</f>
        <v>9.0460526315789469</v>
      </c>
      <c r="P264" s="362">
        <f>Ca!H15</f>
        <v>3.9920159680638725</v>
      </c>
      <c r="Q264" s="363">
        <f t="shared" si="571"/>
        <v>0.27760142118247438</v>
      </c>
      <c r="R264" s="364">
        <f t="shared" si="572"/>
        <v>135.03154611988737</v>
      </c>
      <c r="S264" s="365">
        <f t="shared" si="573"/>
        <v>139.61398964142649</v>
      </c>
      <c r="T264" s="365">
        <f t="shared" si="574"/>
        <v>135.30914754106985</v>
      </c>
      <c r="U264" s="365">
        <f t="shared" si="575"/>
        <v>1.6684937218573916</v>
      </c>
      <c r="V264" s="365">
        <f t="shared" si="576"/>
        <v>1.5658347800312806</v>
      </c>
      <c r="W264" s="358">
        <f t="shared" si="577"/>
        <v>1.5044718799363135</v>
      </c>
      <c r="X264" s="366">
        <f t="shared" si="578"/>
        <v>189.49044585987258</v>
      </c>
      <c r="Y264" s="367">
        <f t="shared" ref="Y264:AA264" si="588">H264*$E264/1000</f>
        <v>3.2402866242038213</v>
      </c>
      <c r="Z264" s="367">
        <f t="shared" si="588"/>
        <v>2.3224115280358517</v>
      </c>
      <c r="AA264" s="367">
        <f t="shared" si="588"/>
        <v>16.784203102961914</v>
      </c>
      <c r="AB264" s="367">
        <f t="shared" ref="AB264:AF264" si="589">L264*$E264/1000</f>
        <v>2.3108590958521047</v>
      </c>
      <c r="AC264" s="367">
        <f t="shared" si="589"/>
        <v>15.083406521251279</v>
      </c>
      <c r="AD264" s="367">
        <f t="shared" si="589"/>
        <v>0.33924120742176678</v>
      </c>
      <c r="AE264" s="367">
        <f t="shared" si="589"/>
        <v>1.7141405464297683</v>
      </c>
      <c r="AF264" s="367">
        <f t="shared" si="589"/>
        <v>0.75644888566815405</v>
      </c>
      <c r="AG264" s="368">
        <f t="shared" si="581"/>
        <v>3.7808314567085453</v>
      </c>
      <c r="AH264" s="369"/>
      <c r="AI264" s="344">
        <v>274.64553576131385</v>
      </c>
      <c r="AJ264" s="193"/>
      <c r="AK264" s="193"/>
      <c r="AL264" s="193"/>
      <c r="AM264" s="193"/>
    </row>
    <row r="265" spans="1:39" ht="12.75" customHeight="1">
      <c r="A265" s="329">
        <v>262</v>
      </c>
      <c r="B265" s="345">
        <v>9</v>
      </c>
      <c r="C265" s="371">
        <v>12</v>
      </c>
      <c r="D265" s="358">
        <f>測定日数!H16</f>
        <v>28</v>
      </c>
      <c r="E265" s="359">
        <f>mm!H16</f>
        <v>177.0700636942675</v>
      </c>
      <c r="F265" s="360">
        <f>pH!H16</f>
        <v>4.6173117291916119</v>
      </c>
      <c r="G265" s="360">
        <f>EC!H16</f>
        <v>1.8849370503597123</v>
      </c>
      <c r="H265" s="361">
        <f>'SO4'!H16</f>
        <v>19.871601417731231</v>
      </c>
      <c r="I265" s="361">
        <f>'NO3'!H16</f>
        <v>25.91917757521124</v>
      </c>
      <c r="J265" s="361">
        <f>Cl!H16</f>
        <v>22.951568223559374</v>
      </c>
      <c r="K265" s="361">
        <f>H!H16</f>
        <v>24.137276798346551</v>
      </c>
      <c r="L265" s="361">
        <f>'NH4'!H16</f>
        <v>34.735958461612093</v>
      </c>
      <c r="M265" s="361">
        <f>Na!H16</f>
        <v>20.934187838941551</v>
      </c>
      <c r="N265" s="361">
        <f>K!H16</f>
        <v>0.98943862812563244</v>
      </c>
      <c r="O265" s="361">
        <f>Mg!H16</f>
        <v>2.056766762649116</v>
      </c>
      <c r="P265" s="362">
        <f>Ca!H16</f>
        <v>2.7512421200763941</v>
      </c>
      <c r="Q265" s="363">
        <f t="shared" si="571"/>
        <v>0.2294739621601129</v>
      </c>
      <c r="R265" s="364">
        <f t="shared" si="572"/>
        <v>88.613948634233068</v>
      </c>
      <c r="S265" s="365">
        <f t="shared" si="573"/>
        <v>90.412879492476861</v>
      </c>
      <c r="T265" s="365">
        <f t="shared" si="574"/>
        <v>88.843422596393182</v>
      </c>
      <c r="U265" s="365">
        <f t="shared" si="575"/>
        <v>1.004838703264386</v>
      </c>
      <c r="V265" s="365">
        <f t="shared" si="576"/>
        <v>0.87553791849705132</v>
      </c>
      <c r="W265" s="358">
        <f t="shared" si="577"/>
        <v>1.5620988897480677</v>
      </c>
      <c r="X265" s="366">
        <f t="shared" si="578"/>
        <v>177.0700636942675</v>
      </c>
      <c r="Y265" s="367">
        <f t="shared" ref="Y265:AA265" si="590">H265*$E265/1000</f>
        <v>3.5186657287447658</v>
      </c>
      <c r="Z265" s="367">
        <f t="shared" si="590"/>
        <v>4.5895104241456837</v>
      </c>
      <c r="AA265" s="367">
        <f t="shared" si="590"/>
        <v>4.0640356472289847</v>
      </c>
      <c r="AB265" s="367">
        <f t="shared" ref="AB265:AF265" si="591">L265*$E265/1000</f>
        <v>6.1506983772790838</v>
      </c>
      <c r="AC265" s="367">
        <f t="shared" si="591"/>
        <v>3.7068179740291409</v>
      </c>
      <c r="AD265" s="367">
        <f t="shared" si="591"/>
        <v>0.17519996090377438</v>
      </c>
      <c r="AE265" s="367">
        <f t="shared" si="591"/>
        <v>0.3641918216665313</v>
      </c>
      <c r="AF265" s="367">
        <f t="shared" si="591"/>
        <v>0.48716261744027867</v>
      </c>
      <c r="AG265" s="368">
        <f t="shared" si="581"/>
        <v>4.2739891400893892</v>
      </c>
      <c r="AH265" s="369"/>
      <c r="AI265" s="344">
        <v>179.02682812670992</v>
      </c>
      <c r="AJ265" s="193"/>
      <c r="AK265" s="193"/>
      <c r="AL265" s="193"/>
      <c r="AM265" s="193"/>
    </row>
    <row r="266" spans="1:39" ht="12.75" customHeight="1">
      <c r="A266" s="329">
        <v>263</v>
      </c>
      <c r="B266" s="345">
        <v>9</v>
      </c>
      <c r="C266" s="371">
        <v>14</v>
      </c>
      <c r="D266" s="358">
        <f>測定日数!H18</f>
        <v>28</v>
      </c>
      <c r="E266" s="359">
        <f>mm!H18</f>
        <v>231.15</v>
      </c>
      <c r="F266" s="360">
        <f>pH!H18</f>
        <v>4.6805762891141764</v>
      </c>
      <c r="G266" s="360">
        <f>EC!H18</f>
        <v>1.8256041098853557</v>
      </c>
      <c r="H266" s="361">
        <f>'SO4'!H18</f>
        <v>15.771351575456054</v>
      </c>
      <c r="I266" s="361">
        <f>'NO3'!H18</f>
        <v>19.969109571357798</v>
      </c>
      <c r="J266" s="361">
        <f>Cl!H18</f>
        <v>31.529212480158915</v>
      </c>
      <c r="K266" s="361">
        <f>H!H18</f>
        <v>20.865255680964982</v>
      </c>
      <c r="L266" s="361">
        <f>'NH4'!H18</f>
        <v>23.460571538443052</v>
      </c>
      <c r="M266" s="361">
        <f>Na!H18</f>
        <v>25.681686087520809</v>
      </c>
      <c r="N266" s="361">
        <f>K!H18</f>
        <v>0.86548243990765639</v>
      </c>
      <c r="O266" s="361">
        <f>Mg!H18</f>
        <v>2.5728627000421982</v>
      </c>
      <c r="P266" s="362">
        <f>Ca!H18</f>
        <v>3.5097447544884268</v>
      </c>
      <c r="Q266" s="363">
        <f t="shared" si="571"/>
        <v>0.26545931798597472</v>
      </c>
      <c r="R266" s="364">
        <f t="shared" si="572"/>
        <v>83.041025202428813</v>
      </c>
      <c r="S266" s="365">
        <f t="shared" si="573"/>
        <v>83.038210655897728</v>
      </c>
      <c r="T266" s="365">
        <f t="shared" si="574"/>
        <v>83.306484520414784</v>
      </c>
      <c r="U266" s="365">
        <f t="shared" si="575"/>
        <v>-1.6947010362482657E-3</v>
      </c>
      <c r="V266" s="365">
        <f t="shared" si="576"/>
        <v>-0.1612758761153798</v>
      </c>
      <c r="W266" s="358">
        <f t="shared" si="577"/>
        <v>-2.3373533504185393</v>
      </c>
      <c r="X266" s="366">
        <f t="shared" si="578"/>
        <v>231.15</v>
      </c>
      <c r="Y266" s="367">
        <f t="shared" ref="Y266:AA266" si="592">H266*$E266/1000</f>
        <v>3.6455479166666667</v>
      </c>
      <c r="Z266" s="367">
        <f t="shared" si="592"/>
        <v>4.6158596774193548</v>
      </c>
      <c r="AA266" s="367">
        <f t="shared" si="592"/>
        <v>7.2879774647887334</v>
      </c>
      <c r="AB266" s="367">
        <f t="shared" ref="AB266:AF266" si="593">L266*$E266/1000</f>
        <v>5.4229111111111115</v>
      </c>
      <c r="AC266" s="367">
        <f t="shared" si="593"/>
        <v>5.9363217391304355</v>
      </c>
      <c r="AD266" s="367">
        <f t="shared" si="593"/>
        <v>0.20005626598465479</v>
      </c>
      <c r="AE266" s="367">
        <f t="shared" si="593"/>
        <v>0.59471721311475412</v>
      </c>
      <c r="AF266" s="367">
        <f t="shared" si="593"/>
        <v>0.81127749999999987</v>
      </c>
      <c r="AG266" s="368">
        <f t="shared" si="581"/>
        <v>4.8230038506550557</v>
      </c>
      <c r="AH266" s="369"/>
      <c r="AI266" s="344">
        <v>166.07923585832654</v>
      </c>
      <c r="AJ266" s="193"/>
      <c r="AK266" s="193"/>
      <c r="AL266" s="193"/>
      <c r="AM266" s="193"/>
    </row>
    <row r="267" spans="1:39" ht="12.75" customHeight="1">
      <c r="A267" s="329">
        <v>264</v>
      </c>
      <c r="B267" s="345">
        <v>9</v>
      </c>
      <c r="C267" s="371">
        <v>15</v>
      </c>
      <c r="D267" s="358">
        <f>測定日数!H19</f>
        <v>32</v>
      </c>
      <c r="E267" s="359">
        <f>mm!H19</f>
        <v>200.63694267515925</v>
      </c>
      <c r="F267" s="360">
        <f>pH!H19</f>
        <v>5.0999999999999996</v>
      </c>
      <c r="G267" s="360">
        <f>EC!H19</f>
        <v>2.67</v>
      </c>
      <c r="H267" s="361">
        <f>'SO4'!H19</f>
        <v>22.278299686854556</v>
      </c>
      <c r="I267" s="361">
        <f>'NO3'!H19</f>
        <v>16.772867950758734</v>
      </c>
      <c r="J267" s="361">
        <f>Cl!H19</f>
        <v>88.285899641779238</v>
      </c>
      <c r="K267" s="361">
        <f>H!H19</f>
        <v>7.9432823472428247</v>
      </c>
      <c r="L267" s="361">
        <f>'NH4'!H19</f>
        <v>18.848615680052511</v>
      </c>
      <c r="M267" s="361">
        <f>Na!H19</f>
        <v>76.990765892829728</v>
      </c>
      <c r="N267" s="361">
        <f>K!H19</f>
        <v>4.348015131092656</v>
      </c>
      <c r="O267" s="361">
        <f>Mg!H19</f>
        <v>12.343139271754783</v>
      </c>
      <c r="P267" s="362">
        <f>Ca!H19</f>
        <v>8.2335329341317376</v>
      </c>
      <c r="Q267" s="363">
        <f t="shared" si="571"/>
        <v>0.69730324323603288</v>
      </c>
      <c r="R267" s="364">
        <f t="shared" si="572"/>
        <v>149.61536696624708</v>
      </c>
      <c r="S267" s="365">
        <f t="shared" si="573"/>
        <v>149.28402346299075</v>
      </c>
      <c r="T267" s="365">
        <f t="shared" si="574"/>
        <v>150.31267020948312</v>
      </c>
      <c r="U267" s="365">
        <f t="shared" si="575"/>
        <v>-0.11085452626066088</v>
      </c>
      <c r="V267" s="365">
        <f t="shared" si="576"/>
        <v>-0.34334382462074531</v>
      </c>
      <c r="W267" s="358">
        <f t="shared" si="577"/>
        <v>-9.33556409171557</v>
      </c>
      <c r="X267" s="366">
        <f t="shared" si="578"/>
        <v>200.63694267515925</v>
      </c>
      <c r="Y267" s="367">
        <f t="shared" ref="Y267:AA267" si="594">H267*$E267/1000</f>
        <v>4.469849937171456</v>
      </c>
      <c r="Z267" s="367">
        <f t="shared" si="594"/>
        <v>3.3652569455343961</v>
      </c>
      <c r="AA267" s="367">
        <f t="shared" si="594"/>
        <v>17.713412985452525</v>
      </c>
      <c r="AB267" s="367">
        <f t="shared" ref="AB267:AF267" si="595">L267*$E267/1000</f>
        <v>3.7817286237048036</v>
      </c>
      <c r="AC267" s="367">
        <f t="shared" si="595"/>
        <v>15.447191882956284</v>
      </c>
      <c r="AD267" s="367">
        <f t="shared" si="595"/>
        <v>0.87237246260776224</v>
      </c>
      <c r="AE267" s="367">
        <f t="shared" si="595"/>
        <v>2.476489726498571</v>
      </c>
      <c r="AF267" s="367">
        <f t="shared" si="595"/>
        <v>1.6519508753194252</v>
      </c>
      <c r="AG267" s="368">
        <f t="shared" si="581"/>
        <v>1.5937158849563631</v>
      </c>
      <c r="AH267" s="369"/>
      <c r="AI267" s="344">
        <v>298.89939042923783</v>
      </c>
      <c r="AJ267" s="193"/>
      <c r="AK267" s="193"/>
      <c r="AL267" s="193"/>
      <c r="AM267" s="193"/>
    </row>
    <row r="268" spans="1:39" ht="12.75" customHeight="1">
      <c r="A268" s="329">
        <v>265</v>
      </c>
      <c r="B268" s="345">
        <v>9</v>
      </c>
      <c r="C268" s="371">
        <v>16</v>
      </c>
      <c r="D268" s="358">
        <f>測定日数!H20</f>
        <v>28</v>
      </c>
      <c r="E268" s="359">
        <f>mm!H20</f>
        <v>298.08917197452229</v>
      </c>
      <c r="F268" s="360">
        <f>pH!H20</f>
        <v>6.07</v>
      </c>
      <c r="G268" s="360">
        <f>EC!H20</f>
        <v>5.15</v>
      </c>
      <c r="H268" s="361">
        <f>'SO4'!H20</f>
        <v>26.858884669198485</v>
      </c>
      <c r="I268" s="361">
        <f>'NO3'!H20</f>
        <v>9.192821857627381</v>
      </c>
      <c r="J268" s="361">
        <f>Cl!H20</f>
        <v>304.06453614644732</v>
      </c>
      <c r="K268" s="361">
        <f>H!H20</f>
        <v>0.85113803820237588</v>
      </c>
      <c r="L268" s="361">
        <f>'NH4'!H20</f>
        <v>0</v>
      </c>
      <c r="M268" s="361">
        <f>Na!H20</f>
        <v>280.12459454792287</v>
      </c>
      <c r="N268" s="361">
        <f>K!H20</f>
        <v>7.9287334743454316</v>
      </c>
      <c r="O268" s="361">
        <f>Mg!H20</f>
        <v>29.623534252211478</v>
      </c>
      <c r="P268" s="362">
        <f>Ca!H20</f>
        <v>5.2395209580838316</v>
      </c>
      <c r="Q268" s="363">
        <f t="shared" si="571"/>
        <v>6.5076125070971909</v>
      </c>
      <c r="R268" s="364">
        <f t="shared" si="572"/>
        <v>366.97512734247164</v>
      </c>
      <c r="S268" s="365">
        <f t="shared" si="573"/>
        <v>358.63057648106133</v>
      </c>
      <c r="T268" s="365">
        <f t="shared" si="574"/>
        <v>373.48273984956882</v>
      </c>
      <c r="U268" s="365">
        <f t="shared" si="575"/>
        <v>-1.1500117512085744</v>
      </c>
      <c r="V268" s="365">
        <f t="shared" si="576"/>
        <v>-2.0286700210490496</v>
      </c>
      <c r="W268" s="358">
        <f t="shared" si="577"/>
        <v>-4.7237583564234962</v>
      </c>
      <c r="X268" s="366">
        <f t="shared" si="578"/>
        <v>298.08917197452229</v>
      </c>
      <c r="Y268" s="367">
        <f t="shared" ref="Y268:AA268" si="596">H268*$E268/1000</f>
        <v>8.0063426912005671</v>
      </c>
      <c r="Z268" s="367">
        <f t="shared" si="596"/>
        <v>2.7402806556494355</v>
      </c>
      <c r="AA268" s="367">
        <f t="shared" si="596"/>
        <v>90.638345806711683</v>
      </c>
      <c r="AB268" s="367">
        <f t="shared" ref="AB268:AF268" si="597">L268*$E268/1000</f>
        <v>0</v>
      </c>
      <c r="AC268" s="367">
        <f t="shared" si="597"/>
        <v>83.502108438489117</v>
      </c>
      <c r="AD268" s="367">
        <f t="shared" si="597"/>
        <v>2.3634695961743066</v>
      </c>
      <c r="AE268" s="367">
        <f t="shared" si="597"/>
        <v>8.8304547962006179</v>
      </c>
      <c r="AF268" s="367">
        <f t="shared" si="597"/>
        <v>1.5618444639383651</v>
      </c>
      <c r="AG268" s="368">
        <f t="shared" si="581"/>
        <v>0.25371503304376553</v>
      </c>
      <c r="AH268" s="369"/>
      <c r="AI268" s="344">
        <v>725.60570382353296</v>
      </c>
      <c r="AJ268" s="193"/>
      <c r="AK268" s="193"/>
      <c r="AL268" s="193"/>
      <c r="AM268" s="193"/>
    </row>
    <row r="269" spans="1:39" ht="12.75" customHeight="1">
      <c r="A269" s="329">
        <v>266</v>
      </c>
      <c r="B269" s="345">
        <v>9</v>
      </c>
      <c r="C269" s="371">
        <v>17</v>
      </c>
      <c r="D269" s="358">
        <f>測定日数!H21</f>
        <v>28</v>
      </c>
      <c r="E269" s="359">
        <f>mm!H21</f>
        <v>180</v>
      </c>
      <c r="F269" s="360">
        <f>pH!H21</f>
        <v>4.68</v>
      </c>
      <c r="G269" s="360">
        <f>EC!H21</f>
        <v>2.8</v>
      </c>
      <c r="H269" s="361">
        <f>'SO4'!H21</f>
        <v>21.965438267749324</v>
      </c>
      <c r="I269" s="361">
        <f>'NO3'!H21</f>
        <v>17.739074342847932</v>
      </c>
      <c r="J269" s="361">
        <f>Cl!H21</f>
        <v>94.781382228490827</v>
      </c>
      <c r="K269" s="361">
        <f>H!H21</f>
        <v>20.892961308540418</v>
      </c>
      <c r="L269" s="361">
        <f>'NH4'!H21</f>
        <v>13.357720873517348</v>
      </c>
      <c r="M269" s="361">
        <f>Na!H21</f>
        <v>98.738581992170523</v>
      </c>
      <c r="N269" s="361">
        <f>K!H21</f>
        <v>3.1713554987212271</v>
      </c>
      <c r="O269" s="361">
        <f>Mg!H21</f>
        <v>10.983134512546279</v>
      </c>
      <c r="P269" s="362">
        <f>Ca!H21</f>
        <v>6.6616766467065878</v>
      </c>
      <c r="Q269" s="363">
        <f t="shared" si="571"/>
        <v>0.26510729909827679</v>
      </c>
      <c r="R269" s="364">
        <f t="shared" si="572"/>
        <v>156.45133310683741</v>
      </c>
      <c r="S269" s="365">
        <f t="shared" si="573"/>
        <v>171.45024199145524</v>
      </c>
      <c r="T269" s="365">
        <f t="shared" si="574"/>
        <v>156.71644040593569</v>
      </c>
      <c r="U269" s="365">
        <f t="shared" si="575"/>
        <v>4.5742106850574658</v>
      </c>
      <c r="V269" s="365">
        <f t="shared" si="576"/>
        <v>4.4897310957599821</v>
      </c>
      <c r="W269" s="358">
        <f t="shared" si="577"/>
        <v>-0.99164651883255606</v>
      </c>
      <c r="X269" s="366">
        <f t="shared" si="578"/>
        <v>180</v>
      </c>
      <c r="Y269" s="367">
        <f t="shared" ref="Y269:AA269" si="598">H269*$E269/1000</f>
        <v>3.9537788881948783</v>
      </c>
      <c r="Z269" s="367">
        <f t="shared" si="598"/>
        <v>3.193033381712628</v>
      </c>
      <c r="AA269" s="367">
        <f t="shared" si="598"/>
        <v>17.060648801128348</v>
      </c>
      <c r="AB269" s="367">
        <f t="shared" ref="AB269:AF269" si="599">L269*$E269/1000</f>
        <v>2.4043897572331225</v>
      </c>
      <c r="AC269" s="367">
        <f t="shared" si="599"/>
        <v>17.772944758590693</v>
      </c>
      <c r="AD269" s="367">
        <f t="shared" si="599"/>
        <v>0.57084398976982087</v>
      </c>
      <c r="AE269" s="367">
        <f t="shared" si="599"/>
        <v>1.9769642122583302</v>
      </c>
      <c r="AF269" s="367">
        <f t="shared" si="599"/>
        <v>1.1991017964071857</v>
      </c>
      <c r="AG269" s="368">
        <f t="shared" si="581"/>
        <v>3.760733035537275</v>
      </c>
      <c r="AH269" s="369"/>
      <c r="AI269" s="344">
        <v>327.90157509829265</v>
      </c>
      <c r="AJ269" s="193"/>
      <c r="AK269" s="193"/>
      <c r="AL269" s="193"/>
      <c r="AM269" s="193"/>
    </row>
    <row r="270" spans="1:39" ht="12.75" customHeight="1">
      <c r="A270" s="329">
        <v>267</v>
      </c>
      <c r="B270" s="345">
        <v>9</v>
      </c>
      <c r="C270" s="371">
        <v>18</v>
      </c>
      <c r="D270" s="358">
        <f>測定日数!H22</f>
        <v>30</v>
      </c>
      <c r="E270" s="359">
        <f>mm!H22</f>
        <v>251.27388535031849</v>
      </c>
      <c r="F270" s="360">
        <f>pH!H22</f>
        <v>4.9630275208408126</v>
      </c>
      <c r="G270" s="360">
        <f>EC!H22</f>
        <v>2.9994157160963244</v>
      </c>
      <c r="H270" s="361">
        <f>'SO4'!H22</f>
        <v>24.5045356595902</v>
      </c>
      <c r="I270" s="361">
        <f>'NO3'!H22</f>
        <v>23.784393416246491</v>
      </c>
      <c r="J270" s="361">
        <f>Cl!H22</f>
        <v>97.670817892710218</v>
      </c>
      <c r="K270" s="361">
        <f>H!H22</f>
        <v>10.88861091023958</v>
      </c>
      <c r="L270" s="361">
        <f>'NH4'!H22</f>
        <v>29.798568242941336</v>
      </c>
      <c r="M270" s="361">
        <f>Na!H22</f>
        <v>89.989626961491084</v>
      </c>
      <c r="N270" s="361">
        <f>K!H22</f>
        <v>5.8455742806297577</v>
      </c>
      <c r="O270" s="361">
        <f>Mg!H22</f>
        <v>12.397446796747461</v>
      </c>
      <c r="P270" s="362">
        <f>Ca!H22</f>
        <v>13.800407967015738</v>
      </c>
      <c r="Q270" s="363">
        <f t="shared" si="571"/>
        <v>0.50868532160178692</v>
      </c>
      <c r="R270" s="364">
        <f t="shared" si="572"/>
        <v>170.46428262813711</v>
      </c>
      <c r="S270" s="365">
        <f t="shared" si="573"/>
        <v>188.91808992282813</v>
      </c>
      <c r="T270" s="365">
        <f t="shared" si="574"/>
        <v>170.97296794973889</v>
      </c>
      <c r="U270" s="365">
        <f t="shared" si="575"/>
        <v>5.1348671231987097</v>
      </c>
      <c r="V270" s="365">
        <f t="shared" si="576"/>
        <v>4.9862650323041349</v>
      </c>
      <c r="W270" s="358">
        <f t="shared" si="577"/>
        <v>-5.2871376689486773</v>
      </c>
      <c r="X270" s="366">
        <f t="shared" si="578"/>
        <v>251.27388535031849</v>
      </c>
      <c r="Y270" s="367">
        <f t="shared" ref="Y270:AA270" si="600">H270*$E270/1000</f>
        <v>6.1573498838906593</v>
      </c>
      <c r="Z270" s="367">
        <f t="shared" si="600"/>
        <v>5.9763969444007907</v>
      </c>
      <c r="AA270" s="367">
        <f t="shared" si="600"/>
        <v>24.542125897244702</v>
      </c>
      <c r="AB270" s="367">
        <f t="shared" ref="AB270:AF270" si="601">L270*$E270/1000</f>
        <v>7.4876020202804829</v>
      </c>
      <c r="AC270" s="367">
        <f t="shared" si="601"/>
        <v>22.612043207839641</v>
      </c>
      <c r="AD270" s="367">
        <f t="shared" si="601"/>
        <v>1.4688401615977322</v>
      </c>
      <c r="AE270" s="367">
        <f t="shared" si="601"/>
        <v>3.115154625042595</v>
      </c>
      <c r="AF270" s="367">
        <f t="shared" si="601"/>
        <v>3.4676821292915347</v>
      </c>
      <c r="AG270" s="368">
        <f t="shared" si="581"/>
        <v>2.7360235694837671</v>
      </c>
      <c r="AH270" s="369"/>
      <c r="AI270" s="344">
        <v>359.38237255096521</v>
      </c>
      <c r="AJ270" s="193"/>
      <c r="AK270" s="193"/>
      <c r="AL270" s="193"/>
      <c r="AM270" s="193"/>
    </row>
    <row r="271" spans="1:39" ht="12.75" customHeight="1">
      <c r="A271" s="329">
        <v>268</v>
      </c>
      <c r="B271" s="345">
        <v>9</v>
      </c>
      <c r="C271" s="371">
        <v>19</v>
      </c>
      <c r="D271" s="358">
        <f>測定日数!H23</f>
        <v>28</v>
      </c>
      <c r="E271" s="359">
        <f>mm!H23</f>
        <v>290.41994750656164</v>
      </c>
      <c r="F271" s="360">
        <f>pH!H23</f>
        <v>4.4800000000000004</v>
      </c>
      <c r="G271" s="360">
        <f>EC!H23</f>
        <v>3.33</v>
      </c>
      <c r="H271" s="361">
        <f>'SO4'!H23</f>
        <v>22.3</v>
      </c>
      <c r="I271" s="361">
        <f>'NO3'!H23</f>
        <v>24.8</v>
      </c>
      <c r="J271" s="361">
        <f>Cl!H23</f>
        <v>86.4</v>
      </c>
      <c r="K271" s="361">
        <f>H!H23</f>
        <v>33.113112148259084</v>
      </c>
      <c r="L271" s="361">
        <f>'NH4'!H23</f>
        <v>40.200000000000003</v>
      </c>
      <c r="M271" s="361">
        <f>Na!H23</f>
        <v>69.400000000000006</v>
      </c>
      <c r="N271" s="361">
        <f>K!H23</f>
        <v>1.8</v>
      </c>
      <c r="O271" s="361">
        <f>Mg!H23</f>
        <v>8</v>
      </c>
      <c r="P271" s="362">
        <f>Ca!H23</f>
        <v>4.5999999999999996</v>
      </c>
      <c r="Q271" s="363">
        <f t="shared" si="571"/>
        <v>0.16727139744136532</v>
      </c>
      <c r="R271" s="364">
        <f t="shared" si="572"/>
        <v>155.80000000000001</v>
      </c>
      <c r="S271" s="365">
        <f t="shared" si="573"/>
        <v>169.71311214825909</v>
      </c>
      <c r="T271" s="365">
        <f t="shared" si="574"/>
        <v>155.96727139744138</v>
      </c>
      <c r="U271" s="365">
        <f t="shared" si="575"/>
        <v>4.2742094339727155</v>
      </c>
      <c r="V271" s="365">
        <f t="shared" si="576"/>
        <v>4.2206535748840546</v>
      </c>
      <c r="W271" s="358">
        <f t="shared" si="577"/>
        <v>-2.8093895735888363</v>
      </c>
      <c r="X271" s="366">
        <f t="shared" si="578"/>
        <v>290.41994750656164</v>
      </c>
      <c r="Y271" s="367">
        <f t="shared" ref="Y271:AA271" si="602">H271*$E271/1000</f>
        <v>6.4763648293963252</v>
      </c>
      <c r="Z271" s="367">
        <f t="shared" si="602"/>
        <v>7.2024146981627295</v>
      </c>
      <c r="AA271" s="367">
        <f t="shared" si="602"/>
        <v>25.092283464566929</v>
      </c>
      <c r="AB271" s="367">
        <f t="shared" ref="AB271:AF271" si="603">L271*$E271/1000</f>
        <v>11.67488188976378</v>
      </c>
      <c r="AC271" s="367">
        <f t="shared" si="603"/>
        <v>20.155144356955383</v>
      </c>
      <c r="AD271" s="367">
        <f t="shared" si="603"/>
        <v>0.52275590551181095</v>
      </c>
      <c r="AE271" s="367">
        <f t="shared" si="603"/>
        <v>2.3233595800524931</v>
      </c>
      <c r="AF271" s="367">
        <f t="shared" si="603"/>
        <v>1.3359317585301835</v>
      </c>
      <c r="AG271" s="368">
        <f t="shared" si="581"/>
        <v>9.6167082918762912</v>
      </c>
      <c r="AH271" s="369"/>
      <c r="AI271" s="344">
        <v>325.5131121482591</v>
      </c>
      <c r="AJ271" s="193"/>
      <c r="AK271" s="193"/>
      <c r="AL271" s="193"/>
      <c r="AM271" s="193"/>
    </row>
    <row r="272" spans="1:39" ht="12.75" customHeight="1">
      <c r="A272" s="329">
        <v>269</v>
      </c>
      <c r="B272" s="345">
        <v>9</v>
      </c>
      <c r="C272" s="371">
        <v>20</v>
      </c>
      <c r="D272" s="358">
        <f>測定日数!H24</f>
        <v>28</v>
      </c>
      <c r="E272" s="359">
        <f>mm!H24</f>
        <v>297.29299363057328</v>
      </c>
      <c r="F272" s="360">
        <f>pH!H24</f>
        <v>4.83</v>
      </c>
      <c r="G272" s="360">
        <f>EC!H24</f>
        <v>2.98</v>
      </c>
      <c r="H272" s="361">
        <f>'SO4'!H24</f>
        <v>20.9</v>
      </c>
      <c r="I272" s="361">
        <f>'NO3'!H24</f>
        <v>12.9</v>
      </c>
      <c r="J272" s="361">
        <f>Cl!H24</f>
        <v>140.1</v>
      </c>
      <c r="K272" s="361">
        <f>H!H24</f>
        <v>14.791083881682074</v>
      </c>
      <c r="L272" s="361">
        <f>'NH4'!H24</f>
        <v>29.1</v>
      </c>
      <c r="M272" s="361">
        <f>Na!H24</f>
        <v>128.19999999999999</v>
      </c>
      <c r="N272" s="361">
        <f>K!H24</f>
        <v>2.2999999999999998</v>
      </c>
      <c r="O272" s="361">
        <f>Mg!H24</f>
        <v>12.2</v>
      </c>
      <c r="P272" s="362">
        <f>Ca!H24</f>
        <v>7.8</v>
      </c>
      <c r="Q272" s="363">
        <f t="shared" si="571"/>
        <v>0.37447401332985042</v>
      </c>
      <c r="R272" s="364">
        <f t="shared" si="572"/>
        <v>194.79999999999998</v>
      </c>
      <c r="S272" s="365">
        <f t="shared" si="573"/>
        <v>214.39108388168208</v>
      </c>
      <c r="T272" s="365">
        <f t="shared" si="574"/>
        <v>195.17447401332984</v>
      </c>
      <c r="U272" s="365">
        <f t="shared" si="575"/>
        <v>4.7877592287291559</v>
      </c>
      <c r="V272" s="365">
        <f t="shared" si="576"/>
        <v>4.691949676412543</v>
      </c>
      <c r="W272" s="358">
        <f t="shared" si="577"/>
        <v>2.1226606580404095</v>
      </c>
      <c r="X272" s="366">
        <f t="shared" si="578"/>
        <v>297.29299363057328</v>
      </c>
      <c r="Y272" s="367">
        <f t="shared" ref="Y272:AA272" si="604">H272*$E272/1000</f>
        <v>6.2134235668789808</v>
      </c>
      <c r="Z272" s="367">
        <f t="shared" si="604"/>
        <v>3.8350796178343951</v>
      </c>
      <c r="AA272" s="367">
        <f t="shared" si="604"/>
        <v>41.65074840764332</v>
      </c>
      <c r="AB272" s="367">
        <f t="shared" ref="AB272:AF272" si="605">L272*$E272/1000</f>
        <v>8.6512261146496829</v>
      </c>
      <c r="AC272" s="367">
        <f t="shared" si="605"/>
        <v>38.112961783439488</v>
      </c>
      <c r="AD272" s="367">
        <f t="shared" si="605"/>
        <v>0.68377388535031847</v>
      </c>
      <c r="AE272" s="367">
        <f t="shared" si="605"/>
        <v>3.6269745222929939</v>
      </c>
      <c r="AF272" s="367">
        <f t="shared" si="605"/>
        <v>2.3188853503184714</v>
      </c>
      <c r="AG272" s="368">
        <f t="shared" si="581"/>
        <v>4.3972856062261831</v>
      </c>
      <c r="AH272" s="369"/>
      <c r="AI272" s="344">
        <v>409.19108388168206</v>
      </c>
      <c r="AJ272" s="193"/>
      <c r="AK272" s="193"/>
      <c r="AL272" s="193"/>
      <c r="AM272" s="193"/>
    </row>
    <row r="273" spans="1:39" ht="12.75" customHeight="1">
      <c r="A273" s="329">
        <v>270</v>
      </c>
      <c r="B273" s="345">
        <v>9</v>
      </c>
      <c r="C273" s="371">
        <v>21</v>
      </c>
      <c r="D273" s="358">
        <f>測定日数!H25</f>
        <v>29</v>
      </c>
      <c r="E273" s="359">
        <f>mm!H25</f>
        <v>571.48634984833166</v>
      </c>
      <c r="F273" s="360">
        <f>pH!H25</f>
        <v>4.8146976863990529</v>
      </c>
      <c r="G273" s="360">
        <f>EC!H25</f>
        <v>1.4514323145568067</v>
      </c>
      <c r="H273" s="361">
        <f>'SO4'!H25</f>
        <v>14.533723988644962</v>
      </c>
      <c r="I273" s="361">
        <f>'NO3'!H25</f>
        <v>10.814854412303331</v>
      </c>
      <c r="J273" s="361">
        <f>Cl!H25</f>
        <v>27.467393643923092</v>
      </c>
      <c r="K273" s="361">
        <f>H!H25</f>
        <v>15.321536269745621</v>
      </c>
      <c r="L273" s="361">
        <f>'NH4'!H25</f>
        <v>6.0698042181361158</v>
      </c>
      <c r="M273" s="361">
        <f>Na!H25</f>
        <v>24.52</v>
      </c>
      <c r="N273" s="361">
        <f>K!H25</f>
        <v>0.40551070336054085</v>
      </c>
      <c r="O273" s="361">
        <f>Mg!H25</f>
        <v>2.0879895220441695</v>
      </c>
      <c r="P273" s="362">
        <f>Ca!H25</f>
        <v>6.9805051837847785</v>
      </c>
      <c r="Q273" s="363">
        <f t="shared" si="571"/>
        <v>0.36150921455632251</v>
      </c>
      <c r="R273" s="364">
        <f t="shared" si="572"/>
        <v>67.349696033516352</v>
      </c>
      <c r="S273" s="365">
        <f t="shared" si="573"/>
        <v>64.453840602900172</v>
      </c>
      <c r="T273" s="365">
        <f t="shared" si="574"/>
        <v>67.711205248072673</v>
      </c>
      <c r="U273" s="365">
        <f t="shared" si="575"/>
        <v>-2.1970999447491852</v>
      </c>
      <c r="V273" s="365">
        <f t="shared" si="576"/>
        <v>-2.4646188590933891</v>
      </c>
      <c r="W273" s="358">
        <f t="shared" si="577"/>
        <v>-4.312576056072146</v>
      </c>
      <c r="X273" s="366">
        <f t="shared" si="578"/>
        <v>571.48634984833166</v>
      </c>
      <c r="Y273" s="367">
        <f t="shared" ref="Y273:AA273" si="606">H273*$E273/1000</f>
        <v>8.3058248719738437</v>
      </c>
      <c r="Z273" s="367">
        <f t="shared" si="606"/>
        <v>6.1805416722283555</v>
      </c>
      <c r="AA273" s="367">
        <f t="shared" si="606"/>
        <v>15.697240533412874</v>
      </c>
      <c r="AB273" s="367">
        <f t="shared" ref="AB273:AF273" si="607">L273*$E273/1000</f>
        <v>3.4688102569166155</v>
      </c>
      <c r="AC273" s="367">
        <f t="shared" si="607"/>
        <v>14.012845298281093</v>
      </c>
      <c r="AD273" s="367">
        <f t="shared" si="607"/>
        <v>0.2317438316879451</v>
      </c>
      <c r="AE273" s="367">
        <f t="shared" si="607"/>
        <v>1.1932575104745851</v>
      </c>
      <c r="AF273" s="367">
        <f t="shared" si="607"/>
        <v>3.9892634275785204</v>
      </c>
      <c r="AG273" s="368">
        <f t="shared" si="581"/>
        <v>8.7560488368657481</v>
      </c>
      <c r="AH273" s="369"/>
      <c r="AI273" s="344">
        <v>131.80353663641654</v>
      </c>
      <c r="AJ273" s="193"/>
      <c r="AK273" s="193"/>
      <c r="AL273" s="193"/>
      <c r="AM273" s="193"/>
    </row>
    <row r="274" spans="1:39" ht="12.75" customHeight="1">
      <c r="A274" s="329">
        <v>271</v>
      </c>
      <c r="B274" s="345">
        <v>9</v>
      </c>
      <c r="C274" s="371">
        <v>22</v>
      </c>
      <c r="D274" s="358">
        <f>測定日数!H26</f>
        <v>28</v>
      </c>
      <c r="E274" s="359">
        <f>mm!H26</f>
        <v>235.95988538681948</v>
      </c>
      <c r="F274" s="360">
        <f>pH!H26</f>
        <v>4.7125796295711924</v>
      </c>
      <c r="G274" s="360">
        <f>EC!H26</f>
        <v>2.0432386604493424</v>
      </c>
      <c r="H274" s="361">
        <f>'SO4'!H26</f>
        <v>18.209834675710049</v>
      </c>
      <c r="I274" s="361">
        <f>'NO3'!H26</f>
        <v>18.064222128020347</v>
      </c>
      <c r="J274" s="361">
        <f>Cl!H26</f>
        <v>54.001144552776594</v>
      </c>
      <c r="K274" s="361">
        <f>H!H26</f>
        <v>19.382972090866893</v>
      </c>
      <c r="L274" s="361">
        <f>'NH4'!H26</f>
        <v>12.97583721916066</v>
      </c>
      <c r="M274" s="361">
        <f>Na!H26</f>
        <v>41.660703688003395</v>
      </c>
      <c r="N274" s="361">
        <f>K!H26</f>
        <v>1.0044510385756675</v>
      </c>
      <c r="O274" s="361">
        <f>Mg!H26</f>
        <v>4.9895718524798633</v>
      </c>
      <c r="P274" s="362">
        <f>Ca!H26</f>
        <v>4.1164476473081812</v>
      </c>
      <c r="Q274" s="363">
        <f t="shared" si="571"/>
        <v>0.28575991941307205</v>
      </c>
      <c r="R274" s="364">
        <f t="shared" si="572"/>
        <v>108.48503603221704</v>
      </c>
      <c r="S274" s="365">
        <f t="shared" si="573"/>
        <v>93.236003036182709</v>
      </c>
      <c r="T274" s="365">
        <f t="shared" si="574"/>
        <v>108.77079595163011</v>
      </c>
      <c r="U274" s="365">
        <f t="shared" si="575"/>
        <v>-7.5594658179723506</v>
      </c>
      <c r="V274" s="365">
        <f t="shared" si="576"/>
        <v>-7.6902327017144696</v>
      </c>
      <c r="W274" s="358">
        <f t="shared" si="577"/>
        <v>-2.9987135121985276</v>
      </c>
      <c r="X274" s="366">
        <f t="shared" si="578"/>
        <v>235.95988538681948</v>
      </c>
      <c r="Y274" s="367">
        <f t="shared" ref="Y274:AA274" si="608">H274*$E274/1000</f>
        <v>4.296790502993475</v>
      </c>
      <c r="Z274" s="367">
        <f t="shared" si="608"/>
        <v>4.2624317829297294</v>
      </c>
      <c r="AA274" s="367">
        <f t="shared" si="608"/>
        <v>12.742103879430237</v>
      </c>
      <c r="AB274" s="367">
        <f t="shared" ref="AB274:AF274" si="609">L274*$E274/1000</f>
        <v>3.0617770630311756</v>
      </c>
      <c r="AC274" s="367">
        <f t="shared" si="609"/>
        <v>9.8302548673555279</v>
      </c>
      <c r="AD274" s="367">
        <f t="shared" si="609"/>
        <v>0.23701015193898631</v>
      </c>
      <c r="AE274" s="367">
        <f t="shared" si="609"/>
        <v>1.1773388024404492</v>
      </c>
      <c r="AF274" s="367">
        <f t="shared" si="609"/>
        <v>0.97131651505968108</v>
      </c>
      <c r="AG274" s="368">
        <f t="shared" si="581"/>
        <v>4.5736038730168733</v>
      </c>
      <c r="AH274" s="369"/>
      <c r="AI274" s="344">
        <v>201.72103906839976</v>
      </c>
      <c r="AJ274" s="193"/>
      <c r="AK274" s="193"/>
      <c r="AL274" s="193"/>
      <c r="AM274" s="193"/>
    </row>
    <row r="275" spans="1:39" ht="12.75" customHeight="1">
      <c r="A275" s="329">
        <v>272</v>
      </c>
      <c r="B275" s="345">
        <v>9</v>
      </c>
      <c r="C275" s="371">
        <v>23</v>
      </c>
      <c r="D275" s="358">
        <f>測定日数!H27</f>
        <v>28</v>
      </c>
      <c r="E275" s="359">
        <f>mm!H27</f>
        <v>271.51833291477345</v>
      </c>
      <c r="F275" s="360">
        <f>pH!H27</f>
        <v>4.6432341643869464</v>
      </c>
      <c r="G275" s="360">
        <f>EC!H27</f>
        <v>1.43</v>
      </c>
      <c r="H275" s="361">
        <f>'SO4'!H27</f>
        <v>10.012895662368113</v>
      </c>
      <c r="I275" s="361">
        <f>'NO3'!H27</f>
        <v>10.589449003516998</v>
      </c>
      <c r="J275" s="361">
        <f>Cl!H27</f>
        <v>22.476905041031653</v>
      </c>
      <c r="K275" s="361">
        <f>H!H27</f>
        <v>22.738710665906193</v>
      </c>
      <c r="L275" s="361">
        <f>'NH4'!H27</f>
        <v>5.8708089097303624</v>
      </c>
      <c r="M275" s="361">
        <f>Na!H27</f>
        <v>16.695427901524035</v>
      </c>
      <c r="N275" s="361">
        <f>K!H27</f>
        <v>1.8075029308323562</v>
      </c>
      <c r="O275" s="361">
        <f>Mg!H27</f>
        <v>1.1726846424384527</v>
      </c>
      <c r="P275" s="362">
        <f>Ca!H27</f>
        <v>6.2485345838218048E-2</v>
      </c>
      <c r="Q275" s="363">
        <f t="shared" si="571"/>
        <v>0.24358797752665853</v>
      </c>
      <c r="R275" s="364">
        <f t="shared" si="572"/>
        <v>53.092145369284879</v>
      </c>
      <c r="S275" s="365">
        <f t="shared" si="573"/>
        <v>49.582790384546293</v>
      </c>
      <c r="T275" s="365">
        <f t="shared" si="574"/>
        <v>53.335733346811537</v>
      </c>
      <c r="U275" s="365">
        <f t="shared" si="575"/>
        <v>-3.4179276168747346</v>
      </c>
      <c r="V275" s="365">
        <f t="shared" si="576"/>
        <v>-3.6465184557653885</v>
      </c>
      <c r="W275" s="358">
        <f t="shared" si="577"/>
        <v>-2.6590776820795705</v>
      </c>
      <c r="X275" s="366">
        <f t="shared" si="578"/>
        <v>271.51833291477345</v>
      </c>
      <c r="Y275" s="367">
        <f t="shared" ref="Y275:AA275" si="610">H275*$E275/1000</f>
        <v>2.7186847378957562</v>
      </c>
      <c r="Z275" s="367">
        <f t="shared" si="610"/>
        <v>2.8752295399209444</v>
      </c>
      <c r="AA275" s="367">
        <f t="shared" si="610"/>
        <v>6.1028917858245819</v>
      </c>
      <c r="AB275" s="367">
        <f t="shared" ref="AB275:AF275" si="611">L275*$E275/1000</f>
        <v>1.5940322480311868</v>
      </c>
      <c r="AC275" s="367">
        <f t="shared" si="611"/>
        <v>4.5331147511205998</v>
      </c>
      <c r="AD275" s="367">
        <f t="shared" si="611"/>
        <v>0.49077018251816845</v>
      </c>
      <c r="AE275" s="367">
        <f t="shared" si="611"/>
        <v>0.31840537914964584</v>
      </c>
      <c r="AF275" s="367">
        <f t="shared" si="611"/>
        <v>1.6965916933596042E-2</v>
      </c>
      <c r="AG275" s="368">
        <f t="shared" si="581"/>
        <v>6.1739768126382275</v>
      </c>
      <c r="AH275" s="369"/>
      <c r="AI275" s="344">
        <v>102.67493575383116</v>
      </c>
      <c r="AJ275" s="193"/>
      <c r="AK275" s="193"/>
      <c r="AL275" s="193"/>
      <c r="AM275" s="193"/>
    </row>
    <row r="276" spans="1:39" ht="12.75" customHeight="1">
      <c r="A276" s="329">
        <v>273</v>
      </c>
      <c r="B276" s="345">
        <v>9</v>
      </c>
      <c r="C276" s="371">
        <v>24</v>
      </c>
      <c r="D276" s="358">
        <f>測定日数!H28</f>
        <v>28</v>
      </c>
      <c r="E276" s="359">
        <f>mm!H28</f>
        <v>302.39439187460113</v>
      </c>
      <c r="F276" s="360">
        <f>pH!H28</f>
        <v>4.8336439588800459</v>
      </c>
      <c r="G276" s="360">
        <f>EC!H28</f>
        <v>0.83024736842105251</v>
      </c>
      <c r="H276" s="361">
        <f>'SO4'!H28</f>
        <v>6.4844421052631578</v>
      </c>
      <c r="I276" s="361">
        <f>'NO3'!H28</f>
        <v>7.641326315789474</v>
      </c>
      <c r="J276" s="361">
        <f>Cl!H28</f>
        <v>5.7644000000000002</v>
      </c>
      <c r="K276" s="361">
        <f>H!H28</f>
        <v>14.667498116524133</v>
      </c>
      <c r="L276" s="361">
        <f>'NH4'!H28</f>
        <v>2.339578947368421</v>
      </c>
      <c r="M276" s="361">
        <f>Na!H28</f>
        <v>3.6223157894736842</v>
      </c>
      <c r="N276" s="361">
        <f>K!H28</f>
        <v>0.34101052631578943</v>
      </c>
      <c r="O276" s="361">
        <f>Mg!H28</f>
        <v>8.0842105263157892E-3</v>
      </c>
      <c r="P276" s="362">
        <f>Ca!H28</f>
        <v>1.7178947368421051E-2</v>
      </c>
      <c r="Q276" s="363">
        <f t="shared" si="571"/>
        <v>0.37762926565042138</v>
      </c>
      <c r="R276" s="364">
        <f t="shared" si="572"/>
        <v>26.374610526315792</v>
      </c>
      <c r="S276" s="365">
        <f t="shared" si="573"/>
        <v>21.020929695471501</v>
      </c>
      <c r="T276" s="365">
        <f t="shared" si="574"/>
        <v>26.752239791966211</v>
      </c>
      <c r="U276" s="365">
        <f t="shared" si="575"/>
        <v>-11.295748093157618</v>
      </c>
      <c r="V276" s="365">
        <f t="shared" si="576"/>
        <v>-11.996922452469471</v>
      </c>
      <c r="W276" s="358">
        <f t="shared" si="577"/>
        <v>-4.8503633674634177</v>
      </c>
      <c r="X276" s="366">
        <f t="shared" si="578"/>
        <v>302.39439187460113</v>
      </c>
      <c r="Y276" s="367">
        <f t="shared" ref="Y276:AA276" si="612">H276*$E276/1000</f>
        <v>1.9608589270671108</v>
      </c>
      <c r="Z276" s="367">
        <f t="shared" si="612"/>
        <v>2.3106942243785444</v>
      </c>
      <c r="AA276" s="367">
        <f t="shared" si="612"/>
        <v>1.7431222325219509</v>
      </c>
      <c r="AB276" s="367">
        <f t="shared" ref="AB276:AF276" si="613">L276*$E276/1000</f>
        <v>0.70747555303209309</v>
      </c>
      <c r="AC276" s="367">
        <f t="shared" si="613"/>
        <v>1.0953679803356604</v>
      </c>
      <c r="AD276" s="367">
        <f t="shared" si="613"/>
        <v>0.10311967072810081</v>
      </c>
      <c r="AE276" s="367">
        <f t="shared" si="613"/>
        <v>2.4446199258915122E-3</v>
      </c>
      <c r="AF276" s="367">
        <f t="shared" si="613"/>
        <v>5.1948173425194633E-3</v>
      </c>
      <c r="AG276" s="368">
        <f t="shared" si="581"/>
        <v>4.4353691732681728</v>
      </c>
      <c r="AH276" s="369"/>
      <c r="AI276" s="344">
        <v>47.395540221787293</v>
      </c>
      <c r="AJ276" s="193"/>
      <c r="AK276" s="193"/>
      <c r="AL276" s="193"/>
      <c r="AM276" s="193"/>
    </row>
    <row r="277" spans="1:39" ht="12.75" customHeight="1">
      <c r="A277" s="329">
        <v>274</v>
      </c>
      <c r="B277" s="345">
        <v>9</v>
      </c>
      <c r="C277" s="371">
        <v>25</v>
      </c>
      <c r="D277" s="358">
        <f>測定日数!H29</f>
        <v>28</v>
      </c>
      <c r="E277" s="359">
        <f>mm!H29</f>
        <v>310.828025477707</v>
      </c>
      <c r="F277" s="360">
        <f>pH!H29</f>
        <v>4.6643699523267035</v>
      </c>
      <c r="G277" s="360">
        <f>EC!H29</f>
        <v>1.1933084016393445</v>
      </c>
      <c r="H277" s="361">
        <f>'SO4'!H29</f>
        <v>9.037776639344262</v>
      </c>
      <c r="I277" s="361">
        <f>'NO3'!H29</f>
        <v>15.457592213114754</v>
      </c>
      <c r="J277" s="361">
        <f>Cl!H29</f>
        <v>8.3398360655737722</v>
      </c>
      <c r="K277" s="361">
        <f>H!H29</f>
        <v>21.658583394703317</v>
      </c>
      <c r="L277" s="361">
        <f>'NH4'!H29</f>
        <v>14.174426229508196</v>
      </c>
      <c r="M277" s="361">
        <f>Na!H29</f>
        <v>5.6239651639344261</v>
      </c>
      <c r="N277" s="361">
        <f>K!H29</f>
        <v>0.66081967213114745</v>
      </c>
      <c r="O277" s="361">
        <f>Mg!H29</f>
        <v>0.6089036885245902</v>
      </c>
      <c r="P277" s="362">
        <f>Ca!H29</f>
        <v>1.5038217213114755</v>
      </c>
      <c r="Q277" s="363">
        <f t="shared" si="571"/>
        <v>0.25573586424061778</v>
      </c>
      <c r="R277" s="364">
        <f t="shared" si="572"/>
        <v>41.872981557377045</v>
      </c>
      <c r="S277" s="365">
        <f t="shared" si="573"/>
        <v>46.343245279949222</v>
      </c>
      <c r="T277" s="365">
        <f t="shared" si="574"/>
        <v>42.128717421617665</v>
      </c>
      <c r="U277" s="365">
        <f t="shared" si="575"/>
        <v>5.0673939283477809</v>
      </c>
      <c r="V277" s="365">
        <f t="shared" si="576"/>
        <v>4.7636875340360403</v>
      </c>
      <c r="W277" s="358">
        <f t="shared" si="577"/>
        <v>1.8321773956941041</v>
      </c>
      <c r="X277" s="366">
        <f t="shared" si="578"/>
        <v>310.828025477707</v>
      </c>
      <c r="Y277" s="367">
        <f t="shared" ref="Y277:AA277" si="614">H277*$E277/1000</f>
        <v>2.8091942675159234</v>
      </c>
      <c r="Z277" s="367">
        <f t="shared" si="614"/>
        <v>4.804652866242038</v>
      </c>
      <c r="AA277" s="367">
        <f t="shared" si="614"/>
        <v>2.5922547770700644</v>
      </c>
      <c r="AB277" s="367">
        <f t="shared" ref="AB277:AF277" si="615">L277*$E277/1000</f>
        <v>4.4058089171974517</v>
      </c>
      <c r="AC277" s="367">
        <f t="shared" si="615"/>
        <v>1.7480859872611463</v>
      </c>
      <c r="AD277" s="367">
        <f t="shared" si="615"/>
        <v>0.20540127388535029</v>
      </c>
      <c r="AE277" s="367">
        <f t="shared" si="615"/>
        <v>0.18926433121019109</v>
      </c>
      <c r="AF277" s="367">
        <f t="shared" si="615"/>
        <v>0.46742993630573249</v>
      </c>
      <c r="AG277" s="368">
        <f t="shared" si="581"/>
        <v>6.7320947112198848</v>
      </c>
      <c r="AH277" s="369"/>
      <c r="AI277" s="344">
        <v>65.419019949217699</v>
      </c>
      <c r="AJ277" s="193"/>
      <c r="AK277" s="193"/>
      <c r="AL277" s="193"/>
      <c r="AM277" s="193"/>
    </row>
    <row r="278" spans="1:39" ht="12.75" customHeight="1">
      <c r="A278" s="329">
        <v>275</v>
      </c>
      <c r="B278" s="345">
        <v>9</v>
      </c>
      <c r="C278" s="371">
        <v>26</v>
      </c>
      <c r="D278" s="358">
        <f>測定日数!H30</f>
        <v>28</v>
      </c>
      <c r="E278" s="359">
        <f>mm!H30</f>
        <v>249.39528962444302</v>
      </c>
      <c r="F278" s="360">
        <f>pH!H30</f>
        <v>4.2783067036394691</v>
      </c>
      <c r="G278" s="360">
        <f>EC!H30</f>
        <v>2.8594908116385906</v>
      </c>
      <c r="H278" s="361">
        <f>'SO4'!H30</f>
        <v>27.00689982662486</v>
      </c>
      <c r="I278" s="361">
        <f>'NO3'!H30</f>
        <v>21.323171623671495</v>
      </c>
      <c r="J278" s="361">
        <f>Cl!H30</f>
        <v>20.700560359009909</v>
      </c>
      <c r="K278" s="361">
        <f>H!H30</f>
        <v>52.685765721770295</v>
      </c>
      <c r="L278" s="361">
        <f>'NH4'!H30</f>
        <v>18.159902728778086</v>
      </c>
      <c r="M278" s="361">
        <f>Na!H30</f>
        <v>18.786881838897926</v>
      </c>
      <c r="N278" s="361">
        <f>K!H30</f>
        <v>7.6280828597501973</v>
      </c>
      <c r="O278" s="361">
        <f>Mg!H30</f>
        <v>3.7621571156067808</v>
      </c>
      <c r="P278" s="362">
        <f>Ca!H30</f>
        <v>1.5081182708600158</v>
      </c>
      <c r="Q278" s="363">
        <f t="shared" si="571"/>
        <v>0.1051304174247434</v>
      </c>
      <c r="R278" s="364">
        <f t="shared" si="572"/>
        <v>96.037531635931131</v>
      </c>
      <c r="S278" s="365">
        <f t="shared" si="573"/>
        <v>107.80118392213008</v>
      </c>
      <c r="T278" s="365">
        <f t="shared" si="574"/>
        <v>96.142662053355878</v>
      </c>
      <c r="U278" s="365">
        <f t="shared" si="575"/>
        <v>5.7710588756374896</v>
      </c>
      <c r="V278" s="365">
        <f t="shared" si="576"/>
        <v>5.7165352614638625</v>
      </c>
      <c r="W278" s="358">
        <f t="shared" si="577"/>
        <v>1.1622832122312587</v>
      </c>
      <c r="X278" s="366">
        <f t="shared" si="578"/>
        <v>249.39528962444302</v>
      </c>
      <c r="Y278" s="367">
        <f t="shared" ref="Y278:AA278" si="616">H278*$E278/1000</f>
        <v>6.7353936041194276</v>
      </c>
      <c r="Z278" s="367">
        <f t="shared" si="616"/>
        <v>5.3178985627972581</v>
      </c>
      <c r="AA278" s="367">
        <f t="shared" si="616"/>
        <v>5.16262224612354</v>
      </c>
      <c r="AB278" s="367">
        <f t="shared" ref="AB278:AF278" si="617">L278*$E278/1000</f>
        <v>4.5289942005953234</v>
      </c>
      <c r="AC278" s="367">
        <f t="shared" si="617"/>
        <v>4.685359837352137</v>
      </c>
      <c r="AD278" s="367">
        <f t="shared" si="617"/>
        <v>1.9024079340866502</v>
      </c>
      <c r="AE278" s="367">
        <f t="shared" si="617"/>
        <v>0.93826426345941227</v>
      </c>
      <c r="AF278" s="367">
        <f t="shared" si="617"/>
        <v>0.37611759294904784</v>
      </c>
      <c r="AG278" s="368">
        <f t="shared" si="581"/>
        <v>13.139581801266456</v>
      </c>
      <c r="AH278" s="369"/>
      <c r="AI278" s="344">
        <v>203.83871555806121</v>
      </c>
      <c r="AJ278" s="193"/>
      <c r="AK278" s="193"/>
      <c r="AL278" s="193"/>
      <c r="AM278" s="193"/>
    </row>
    <row r="279" spans="1:39" ht="12.75" customHeight="1">
      <c r="A279" s="329">
        <v>276</v>
      </c>
      <c r="B279" s="345">
        <v>9</v>
      </c>
      <c r="C279" s="371">
        <v>27</v>
      </c>
      <c r="D279" s="358">
        <f>測定日数!H31</f>
        <v>28</v>
      </c>
      <c r="E279" s="359">
        <f>mm!H31</f>
        <v>192.35668789808915</v>
      </c>
      <c r="F279" s="360">
        <f>pH!H31</f>
        <v>4.6726978789594371</v>
      </c>
      <c r="G279" s="360">
        <f>EC!H31</f>
        <v>1.416322847682119</v>
      </c>
      <c r="H279" s="361">
        <f>'SO4'!H31</f>
        <v>17.044437086092714</v>
      </c>
      <c r="I279" s="361">
        <f>'NO3'!H31</f>
        <v>5.2842384105960267</v>
      </c>
      <c r="J279" s="361">
        <f>Cl!H31</f>
        <v>15.417417218543047</v>
      </c>
      <c r="K279" s="361">
        <f>H!H31</f>
        <v>21.247220308605442</v>
      </c>
      <c r="L279" s="361">
        <f>'NH4'!H31</f>
        <v>8.3038907284768211</v>
      </c>
      <c r="M279" s="361">
        <f>Na!H31</f>
        <v>12.871937086092712</v>
      </c>
      <c r="N279" s="361">
        <f>K!H31</f>
        <v>0.59935430463576156</v>
      </c>
      <c r="O279" s="361">
        <f>Mg!H31</f>
        <v>1.5615728476821189</v>
      </c>
      <c r="P279" s="362">
        <f>Ca!H31</f>
        <v>1.7144536423841059</v>
      </c>
      <c r="Q279" s="363">
        <f t="shared" si="571"/>
        <v>0.26068711399526551</v>
      </c>
      <c r="R279" s="364">
        <f t="shared" si="572"/>
        <v>54.790529801324496</v>
      </c>
      <c r="S279" s="365">
        <f t="shared" si="573"/>
        <v>49.574455407943198</v>
      </c>
      <c r="T279" s="365">
        <f t="shared" si="574"/>
        <v>55.051216915319763</v>
      </c>
      <c r="U279" s="365">
        <f t="shared" si="575"/>
        <v>-4.9979160950603054</v>
      </c>
      <c r="V279" s="365">
        <f t="shared" si="576"/>
        <v>-5.2346249116134347</v>
      </c>
      <c r="W279" s="358">
        <f t="shared" si="577"/>
        <v>-2.83534591940791</v>
      </c>
      <c r="X279" s="366">
        <f t="shared" si="578"/>
        <v>192.35668789808915</v>
      </c>
      <c r="Y279" s="367">
        <f t="shared" ref="Y279:AA279" si="618">H279*$E279/1000</f>
        <v>3.2786114649681521</v>
      </c>
      <c r="Z279" s="367">
        <f t="shared" si="618"/>
        <v>1.0164585987261145</v>
      </c>
      <c r="AA279" s="367">
        <f t="shared" si="618"/>
        <v>2.9656433121019106</v>
      </c>
      <c r="AB279" s="367">
        <f t="shared" ref="AB279:AF279" si="619">L279*$E279/1000</f>
        <v>1.5973089171974519</v>
      </c>
      <c r="AC279" s="367">
        <f t="shared" si="619"/>
        <v>2.4760031847133752</v>
      </c>
      <c r="AD279" s="367">
        <f t="shared" si="619"/>
        <v>0.11528980891719744</v>
      </c>
      <c r="AE279" s="367">
        <f t="shared" si="619"/>
        <v>0.30037898089171966</v>
      </c>
      <c r="AF279" s="367">
        <f t="shared" si="619"/>
        <v>0.3297866242038216</v>
      </c>
      <c r="AG279" s="368">
        <f t="shared" si="581"/>
        <v>4.0870449256043582</v>
      </c>
      <c r="AH279" s="369"/>
      <c r="AI279" s="344">
        <v>104.3649852092677</v>
      </c>
      <c r="AJ279" s="193"/>
      <c r="AK279" s="193"/>
      <c r="AL279" s="193"/>
      <c r="AM279" s="193"/>
    </row>
    <row r="280" spans="1:39" ht="12.75" customHeight="1">
      <c r="A280" s="329">
        <v>277</v>
      </c>
      <c r="B280" s="345">
        <v>9</v>
      </c>
      <c r="C280" s="371">
        <v>28</v>
      </c>
      <c r="D280" s="358">
        <f>測定日数!H32</f>
        <v>28</v>
      </c>
      <c r="E280" s="359">
        <f>mm!H32</f>
        <v>236.94267515923568</v>
      </c>
      <c r="F280" s="360">
        <f>pH!H32</f>
        <v>4.2055558132068667</v>
      </c>
      <c r="G280" s="360">
        <f>EC!H32</f>
        <v>3.65</v>
      </c>
      <c r="H280" s="361">
        <f>'SO4'!H32</f>
        <v>39.271445161290323</v>
      </c>
      <c r="I280" s="361">
        <f>'NO3'!H32</f>
        <v>20.658540860215052</v>
      </c>
      <c r="J280" s="361">
        <f>Cl!H32</f>
        <v>48.004016666666679</v>
      </c>
      <c r="K280" s="361">
        <f>H!H32</f>
        <v>62.293708573801808</v>
      </c>
      <c r="L280" s="361">
        <f>'NH4'!H32</f>
        <v>18.396203763440859</v>
      </c>
      <c r="M280" s="361">
        <f>Na!H32</f>
        <v>44.588705376344087</v>
      </c>
      <c r="N280" s="361">
        <f>K!H32</f>
        <v>2.7849193548387094</v>
      </c>
      <c r="O280" s="361">
        <f>Mg!H32</f>
        <v>4.7787096774193545</v>
      </c>
      <c r="P280" s="362">
        <f>Ca!H32</f>
        <v>5.0584112903225806</v>
      </c>
      <c r="Q280" s="363">
        <f t="shared" si="571"/>
        <v>8.8915504783437668E-2</v>
      </c>
      <c r="R280" s="364">
        <f t="shared" si="572"/>
        <v>147.20544784946239</v>
      </c>
      <c r="S280" s="365">
        <f t="shared" si="573"/>
        <v>147.73777900390931</v>
      </c>
      <c r="T280" s="365">
        <f t="shared" si="574"/>
        <v>147.29436335424583</v>
      </c>
      <c r="U280" s="365">
        <f t="shared" si="575"/>
        <v>0.18048597356384305</v>
      </c>
      <c r="V280" s="365">
        <f t="shared" si="576"/>
        <v>0.15029401410955173</v>
      </c>
      <c r="W280" s="358">
        <f t="shared" si="577"/>
        <v>2.161082610064998</v>
      </c>
      <c r="X280" s="366">
        <f t="shared" si="578"/>
        <v>236.94267515923568</v>
      </c>
      <c r="Y280" s="367">
        <f t="shared" ref="Y280:AA280" si="620">H280*$E280/1000</f>
        <v>9.3050812738853512</v>
      </c>
      <c r="Z280" s="367">
        <f t="shared" si="620"/>
        <v>4.8948899363057317</v>
      </c>
      <c r="AA280" s="367">
        <f t="shared" si="620"/>
        <v>11.374200127388537</v>
      </c>
      <c r="AB280" s="367">
        <f t="shared" ref="AB280:AF280" si="621">L280*$E280/1000</f>
        <v>4.3588457324840766</v>
      </c>
      <c r="AC280" s="367">
        <f t="shared" si="621"/>
        <v>10.564967133757962</v>
      </c>
      <c r="AD280" s="367">
        <f t="shared" si="621"/>
        <v>0.65986624203821653</v>
      </c>
      <c r="AE280" s="367">
        <f t="shared" si="621"/>
        <v>1.1322802547770701</v>
      </c>
      <c r="AF280" s="367">
        <f t="shared" si="621"/>
        <v>1.1985535031847134</v>
      </c>
      <c r="AG280" s="368">
        <f t="shared" si="581"/>
        <v>14.760037955066416</v>
      </c>
      <c r="AH280" s="369"/>
      <c r="AI280" s="344">
        <v>393.16035911143626</v>
      </c>
      <c r="AJ280" s="193"/>
      <c r="AK280" s="193"/>
      <c r="AL280" s="193"/>
      <c r="AM280" s="193"/>
    </row>
    <row r="281" spans="1:39" ht="12.75" customHeight="1">
      <c r="A281" s="329">
        <v>278</v>
      </c>
      <c r="B281" s="345">
        <v>9</v>
      </c>
      <c r="C281" s="371">
        <v>29</v>
      </c>
      <c r="D281" s="358">
        <f>測定日数!H33</f>
        <v>28</v>
      </c>
      <c r="E281" s="359">
        <f>mm!H33</f>
        <v>246.80884927582366</v>
      </c>
      <c r="F281" s="360">
        <f>pH!H33</f>
        <v>4.5735068989256229</v>
      </c>
      <c r="G281" s="360">
        <f>EC!H33</f>
        <v>1.484421229122332</v>
      </c>
      <c r="H281" s="361">
        <f>'SO4'!H33</f>
        <v>16.719629120903281</v>
      </c>
      <c r="I281" s="361">
        <f>'NO3'!H33</f>
        <v>7.3085897284585393</v>
      </c>
      <c r="J281" s="361">
        <f>Cl!H33</f>
        <v>7.4773274510997023</v>
      </c>
      <c r="K281" s="361">
        <f>H!H33</f>
        <v>26.698883546462465</v>
      </c>
      <c r="L281" s="361">
        <f>'NH4'!H33</f>
        <v>9.5738181040334105</v>
      </c>
      <c r="M281" s="361">
        <f>Na!H33</f>
        <v>8.8814076101236363</v>
      </c>
      <c r="N281" s="361">
        <f>K!H33</f>
        <v>1.5366379377880164</v>
      </c>
      <c r="O281" s="361">
        <f>Mg!H33</f>
        <v>1.6293186058811617</v>
      </c>
      <c r="P281" s="362">
        <f>Ca!H33</f>
        <v>1.2529915341819104</v>
      </c>
      <c r="Q281" s="363">
        <f t="shared" si="571"/>
        <v>0.2074572344207942</v>
      </c>
      <c r="R281" s="364">
        <f t="shared" si="572"/>
        <v>48.22517542136481</v>
      </c>
      <c r="S281" s="365">
        <f t="shared" si="573"/>
        <v>52.455367478533667</v>
      </c>
      <c r="T281" s="365">
        <f t="shared" si="574"/>
        <v>48.432632655785596</v>
      </c>
      <c r="U281" s="365">
        <f t="shared" si="575"/>
        <v>4.2015983777269863</v>
      </c>
      <c r="V281" s="365">
        <f t="shared" si="576"/>
        <v>3.9873273505197067</v>
      </c>
      <c r="W281" s="358">
        <f t="shared" si="577"/>
        <v>-0.52233627161842688</v>
      </c>
      <c r="X281" s="366">
        <f t="shared" si="578"/>
        <v>246.80884927582366</v>
      </c>
      <c r="Y281" s="367">
        <f t="shared" ref="Y281:AA281" si="622">H281*$E281/1000</f>
        <v>4.1265524236486897</v>
      </c>
      <c r="Z281" s="367">
        <f t="shared" si="622"/>
        <v>1.8038246207099566</v>
      </c>
      <c r="AA281" s="367">
        <f t="shared" si="622"/>
        <v>1.8454705838644452</v>
      </c>
      <c r="AB281" s="367">
        <f t="shared" ref="AB281:AF281" si="623">L281*$E281/1000</f>
        <v>2.3629030294325339</v>
      </c>
      <c r="AC281" s="367">
        <f t="shared" si="623"/>
        <v>2.1920099922041576</v>
      </c>
      <c r="AD281" s="367">
        <f t="shared" si="623"/>
        <v>0.37925584117903505</v>
      </c>
      <c r="AE281" s="367">
        <f t="shared" si="623"/>
        <v>0.40213025022121879</v>
      </c>
      <c r="AF281" s="367">
        <f t="shared" si="623"/>
        <v>0.3092493987037862</v>
      </c>
      <c r="AG281" s="368">
        <f t="shared" si="581"/>
        <v>6.5895207250516235</v>
      </c>
      <c r="AH281" s="369"/>
      <c r="AI281" s="344">
        <v>100.68054289989848</v>
      </c>
      <c r="AJ281" s="193"/>
      <c r="AK281" s="193"/>
      <c r="AL281" s="193"/>
      <c r="AM281" s="193"/>
    </row>
    <row r="282" spans="1:39" ht="12.75" customHeight="1">
      <c r="A282" s="329">
        <v>279</v>
      </c>
      <c r="B282" s="345">
        <v>9</v>
      </c>
      <c r="C282" s="371">
        <v>30</v>
      </c>
      <c r="D282" s="358">
        <f>測定日数!H34</f>
        <v>28</v>
      </c>
      <c r="E282" s="359">
        <f>mm!H34</f>
        <v>169.10828025477707</v>
      </c>
      <c r="F282" s="360">
        <f>pH!H34</f>
        <v>4.6765873396300917</v>
      </c>
      <c r="G282" s="360">
        <f>EC!H34</f>
        <v>1.1551186440677967</v>
      </c>
      <c r="H282" s="361">
        <f>'SO4'!H34</f>
        <v>10.475679630551056</v>
      </c>
      <c r="I282" s="361">
        <f>'NO3'!H34</f>
        <v>8.2764804317739991</v>
      </c>
      <c r="J282" s="361">
        <f>Cl!H34</f>
        <v>8.5222283314607186</v>
      </c>
      <c r="K282" s="361">
        <f>H!H34</f>
        <v>21.057783697815537</v>
      </c>
      <c r="L282" s="361">
        <f>'NH4'!H34</f>
        <v>12.288553162881399</v>
      </c>
      <c r="M282" s="361">
        <f>Na!H34</f>
        <v>6.1534164121140034</v>
      </c>
      <c r="N282" s="361">
        <f>K!H34</f>
        <v>0.29982516219457567</v>
      </c>
      <c r="O282" s="361">
        <f>Mg!H34</f>
        <v>0.78922588958271378</v>
      </c>
      <c r="P282" s="362">
        <f>Ca!H34</f>
        <v>0.59217722746597201</v>
      </c>
      <c r="Q282" s="363">
        <f t="shared" si="571"/>
        <v>0.26303226503587529</v>
      </c>
      <c r="R282" s="364">
        <f t="shared" si="572"/>
        <v>37.750068024336827</v>
      </c>
      <c r="S282" s="365">
        <f t="shared" si="573"/>
        <v>42.562384669102897</v>
      </c>
      <c r="T282" s="365">
        <f t="shared" si="574"/>
        <v>38.013100289372701</v>
      </c>
      <c r="U282" s="365">
        <f t="shared" si="575"/>
        <v>5.9919931260661929</v>
      </c>
      <c r="V282" s="365">
        <f t="shared" si="576"/>
        <v>5.6459906906854602</v>
      </c>
      <c r="W282" s="358">
        <f t="shared" si="577"/>
        <v>0.51387906516294712</v>
      </c>
      <c r="X282" s="366">
        <f t="shared" si="578"/>
        <v>169.10828025477707</v>
      </c>
      <c r="Y282" s="367">
        <f t="shared" ref="Y282:AA282" si="624">H282*$E282/1000</f>
        <v>1.7715241668224875</v>
      </c>
      <c r="Z282" s="367">
        <f t="shared" si="624"/>
        <v>1.3996213723796158</v>
      </c>
      <c r="AA282" s="367">
        <f t="shared" si="624"/>
        <v>1.4411793770718604</v>
      </c>
      <c r="AB282" s="367">
        <f t="shared" ref="AB282:AF282" si="625">L282*$E282/1000</f>
        <v>2.0780960921942748</v>
      </c>
      <c r="AC282" s="367">
        <f t="shared" si="625"/>
        <v>1.0405936671441198</v>
      </c>
      <c r="AD282" s="367">
        <f t="shared" si="625"/>
        <v>5.0702917555834288E-2</v>
      </c>
      <c r="AE282" s="367">
        <f t="shared" si="625"/>
        <v>0.13346463291987931</v>
      </c>
      <c r="AF282" s="367">
        <f t="shared" si="625"/>
        <v>0.10014207254281247</v>
      </c>
      <c r="AG282" s="368">
        <f t="shared" si="581"/>
        <v>3.5610455871146658</v>
      </c>
      <c r="AH282" s="369"/>
      <c r="AI282" s="344">
        <v>80.312452693439724</v>
      </c>
      <c r="AJ282" s="193"/>
      <c r="AK282" s="193"/>
      <c r="AL282" s="193"/>
      <c r="AM282" s="193"/>
    </row>
    <row r="283" spans="1:39" ht="12.75" customHeight="1">
      <c r="A283" s="329">
        <v>280</v>
      </c>
      <c r="B283" s="345">
        <v>9</v>
      </c>
      <c r="C283" s="371">
        <v>31</v>
      </c>
      <c r="D283" s="358">
        <f>測定日数!H35</f>
        <v>28</v>
      </c>
      <c r="E283" s="359">
        <f>mm!H35</f>
        <v>142</v>
      </c>
      <c r="F283" s="360">
        <f>pH!H35</f>
        <v>5.1055194217978466</v>
      </c>
      <c r="G283" s="360">
        <f>EC!H35</f>
        <v>0.82262336672437353</v>
      </c>
      <c r="H283" s="361">
        <f>'SO4'!H35</f>
        <v>7.3741518847796819</v>
      </c>
      <c r="I283" s="361">
        <f>'NO3'!H35</f>
        <v>9.158584135857776</v>
      </c>
      <c r="J283" s="361">
        <f>Cl!H35</f>
        <v>4.9450052338552046</v>
      </c>
      <c r="K283" s="361">
        <f>H!H35</f>
        <v>7.8429704406549146</v>
      </c>
      <c r="L283" s="361">
        <f>'NH4'!H35</f>
        <v>10.980457070813699</v>
      </c>
      <c r="M283" s="361">
        <f>Na!H35</f>
        <v>4.7656708226448199</v>
      </c>
      <c r="N283" s="361">
        <f>K!H35</f>
        <v>1.1208467745534978</v>
      </c>
      <c r="O283" s="361">
        <f>Mg!H35</f>
        <v>0.48982542937997042</v>
      </c>
      <c r="P283" s="362">
        <f>Ca!H35</f>
        <v>0.84393984244116171</v>
      </c>
      <c r="Q283" s="363">
        <f t="shared" si="571"/>
        <v>0.70622177969211275</v>
      </c>
      <c r="R283" s="364">
        <f t="shared" si="572"/>
        <v>28.851893139272345</v>
      </c>
      <c r="S283" s="365">
        <f t="shared" si="573"/>
        <v>27.377475652309201</v>
      </c>
      <c r="T283" s="365">
        <f t="shared" si="574"/>
        <v>29.558114918964456</v>
      </c>
      <c r="U283" s="365">
        <f t="shared" si="575"/>
        <v>-2.6221483873101712</v>
      </c>
      <c r="V283" s="365">
        <f t="shared" si="576"/>
        <v>-3.8300107977723825</v>
      </c>
      <c r="W283" s="358">
        <f t="shared" si="577"/>
        <v>-13.761197123956189</v>
      </c>
      <c r="X283" s="366">
        <f t="shared" si="578"/>
        <v>142</v>
      </c>
      <c r="Y283" s="367">
        <f t="shared" ref="Y283:AA283" si="626">H283*$E283/1000</f>
        <v>1.0471295676387149</v>
      </c>
      <c r="Z283" s="367">
        <f t="shared" si="626"/>
        <v>1.3005189472918042</v>
      </c>
      <c r="AA283" s="367">
        <f t="shared" si="626"/>
        <v>0.70219074320743902</v>
      </c>
      <c r="AB283" s="367">
        <f t="shared" ref="AB283:AF283" si="627">L283*$E283/1000</f>
        <v>1.5592249040555453</v>
      </c>
      <c r="AC283" s="367">
        <f t="shared" si="627"/>
        <v>0.67672525681556439</v>
      </c>
      <c r="AD283" s="367">
        <f t="shared" si="627"/>
        <v>0.15916024198659667</v>
      </c>
      <c r="AE283" s="367">
        <f t="shared" si="627"/>
        <v>6.95552109719558E-2</v>
      </c>
      <c r="AF283" s="367">
        <f t="shared" si="627"/>
        <v>0.11983945762664495</v>
      </c>
      <c r="AG283" s="368">
        <f t="shared" si="581"/>
        <v>1.1137018025729979</v>
      </c>
      <c r="AH283" s="369"/>
      <c r="AI283" s="344">
        <v>56.22936879158155</v>
      </c>
      <c r="AJ283" s="193"/>
      <c r="AK283" s="193"/>
      <c r="AL283" s="193"/>
      <c r="AM283" s="193"/>
    </row>
    <row r="284" spans="1:39" ht="12.75" customHeight="1">
      <c r="A284" s="329">
        <v>281</v>
      </c>
      <c r="B284" s="345">
        <v>9</v>
      </c>
      <c r="C284" s="371">
        <v>32</v>
      </c>
      <c r="D284" s="358">
        <f>測定日数!H36</f>
        <v>28</v>
      </c>
      <c r="E284" s="359">
        <f>mm!H36</f>
        <v>213.94904458598728</v>
      </c>
      <c r="F284" s="360">
        <f>pH!H36</f>
        <v>4.9343990447079324</v>
      </c>
      <c r="G284" s="360">
        <f>EC!H36</f>
        <v>0.71051205715986887</v>
      </c>
      <c r="H284" s="361">
        <f>'SO4'!H36</f>
        <v>6.0505954153021735</v>
      </c>
      <c r="I284" s="361">
        <f>'NO3'!H36</f>
        <v>5.2677493301577858</v>
      </c>
      <c r="J284" s="361">
        <f>Cl!H36</f>
        <v>6.2088389401607618</v>
      </c>
      <c r="K284" s="361">
        <f>H!H36</f>
        <v>11.630568816335749</v>
      </c>
      <c r="L284" s="361">
        <f>'NH4'!H36</f>
        <v>4.2462905626674612</v>
      </c>
      <c r="M284" s="361">
        <f>Na!H36</f>
        <v>5.6540250074426917</v>
      </c>
      <c r="N284" s="361">
        <f>K!H36</f>
        <v>2.1792200059541533E-2</v>
      </c>
      <c r="O284" s="361">
        <f>Mg!H36</f>
        <v>0.74931229532598986</v>
      </c>
      <c r="P284" s="362">
        <f>Ca!H36</f>
        <v>1.1284132182197082</v>
      </c>
      <c r="Q284" s="363">
        <f t="shared" si="571"/>
        <v>0.47623436395409169</v>
      </c>
      <c r="R284" s="364">
        <f t="shared" si="572"/>
        <v>23.577779100922893</v>
      </c>
      <c r="S284" s="365">
        <f t="shared" si="573"/>
        <v>25.308127613596838</v>
      </c>
      <c r="T284" s="365">
        <f t="shared" si="574"/>
        <v>24.054013464876984</v>
      </c>
      <c r="U284" s="365">
        <f t="shared" si="575"/>
        <v>3.5395651404784312</v>
      </c>
      <c r="V284" s="365">
        <f t="shared" si="576"/>
        <v>2.5406396913094116</v>
      </c>
      <c r="W284" s="358">
        <f t="shared" si="577"/>
        <v>-2.953291135552687</v>
      </c>
      <c r="X284" s="366">
        <f t="shared" si="578"/>
        <v>213.94904458598728</v>
      </c>
      <c r="Y284" s="367">
        <f t="shared" ref="Y284:AA284" si="628">H284*$E284/1000</f>
        <v>1.2945191082802547</v>
      </c>
      <c r="Z284" s="367">
        <f t="shared" si="628"/>
        <v>1.1270299363057328</v>
      </c>
      <c r="AA284" s="367">
        <f t="shared" si="628"/>
        <v>1.328375159235669</v>
      </c>
      <c r="AB284" s="367">
        <f t="shared" ref="AB284:AF284" si="629">L284*$E284/1000</f>
        <v>0.90848980891719766</v>
      </c>
      <c r="AC284" s="367">
        <f t="shared" si="629"/>
        <v>1.2096732484076436</v>
      </c>
      <c r="AD284" s="367">
        <f t="shared" si="629"/>
        <v>4.662420382165606E-3</v>
      </c>
      <c r="AE284" s="367">
        <f t="shared" si="629"/>
        <v>0.16031464968152867</v>
      </c>
      <c r="AF284" s="367">
        <f t="shared" si="629"/>
        <v>0.24142292993630574</v>
      </c>
      <c r="AG284" s="368">
        <f t="shared" si="581"/>
        <v>2.4883490862466107</v>
      </c>
      <c r="AH284" s="369"/>
      <c r="AI284" s="344">
        <v>48.885906714519734</v>
      </c>
      <c r="AJ284" s="193"/>
      <c r="AK284" s="193"/>
      <c r="AL284" s="193"/>
      <c r="AM284" s="193"/>
    </row>
    <row r="285" spans="1:39" ht="12.75" customHeight="1">
      <c r="A285" s="329">
        <v>282</v>
      </c>
      <c r="B285" s="345">
        <v>9</v>
      </c>
      <c r="C285" s="371">
        <v>33</v>
      </c>
      <c r="D285" s="358">
        <f>測定日数!H37</f>
        <v>28</v>
      </c>
      <c r="E285" s="359">
        <f>mm!H37</f>
        <v>142.99363057324842</v>
      </c>
      <c r="F285" s="360">
        <f>pH!H37</f>
        <v>4.9088981662917206</v>
      </c>
      <c r="G285" s="360">
        <f>EC!H37</f>
        <v>0.90469933184855233</v>
      </c>
      <c r="H285" s="361">
        <f>'SO4'!H37</f>
        <v>7.1393064932041819</v>
      </c>
      <c r="I285" s="361">
        <f>'NO3'!H37</f>
        <v>6.8540372925146436</v>
      </c>
      <c r="J285" s="361">
        <f>Cl!H37</f>
        <v>6.0019234348785249</v>
      </c>
      <c r="K285" s="361">
        <f>H!H37</f>
        <v>12.333940065118234</v>
      </c>
      <c r="L285" s="361">
        <f>'NH4'!H37</f>
        <v>5.3531626785863979</v>
      </c>
      <c r="M285" s="361">
        <f>Na!H37</f>
        <v>3.3372697144396084</v>
      </c>
      <c r="N285" s="361">
        <f>K!H37</f>
        <v>0.29860435219545978</v>
      </c>
      <c r="O285" s="361">
        <f>Mg!H37</f>
        <v>1.000449978050745</v>
      </c>
      <c r="P285" s="362">
        <f>Ca!H37</f>
        <v>1.5975843413395927</v>
      </c>
      <c r="Q285" s="363">
        <f t="shared" si="571"/>
        <v>0.44907600599880593</v>
      </c>
      <c r="R285" s="364">
        <f t="shared" si="572"/>
        <v>27.134573713801529</v>
      </c>
      <c r="S285" s="365">
        <f t="shared" si="573"/>
        <v>26.51904544912038</v>
      </c>
      <c r="T285" s="365">
        <f t="shared" si="574"/>
        <v>27.583649719800334</v>
      </c>
      <c r="U285" s="365">
        <f t="shared" si="575"/>
        <v>-1.1472259919914569</v>
      </c>
      <c r="V285" s="365">
        <f t="shared" si="576"/>
        <v>-1.9677472025303386</v>
      </c>
      <c r="W285" s="358">
        <f t="shared" si="577"/>
        <v>-10.796743888189575</v>
      </c>
      <c r="X285" s="366">
        <f t="shared" si="578"/>
        <v>142.99363057324842</v>
      </c>
      <c r="Y285" s="367">
        <f t="shared" ref="Y285:AA285" si="630">H285*$E285/1000</f>
        <v>1.0208753552384324</v>
      </c>
      <c r="Z285" s="367">
        <f t="shared" si="630"/>
        <v>0.98008367654110684</v>
      </c>
      <c r="AA285" s="367">
        <f t="shared" si="630"/>
        <v>0.85823682237594201</v>
      </c>
      <c r="AB285" s="367">
        <f t="shared" ref="AB285:AF285" si="631">L285*$E285/1000</f>
        <v>0.76546816646028437</v>
      </c>
      <c r="AC285" s="367">
        <f t="shared" si="631"/>
        <v>0.47720831266986763</v>
      </c>
      <c r="AD285" s="367">
        <f t="shared" si="631"/>
        <v>4.2698520425401738E-2</v>
      </c>
      <c r="AE285" s="367">
        <f t="shared" si="631"/>
        <v>0.14305797456840272</v>
      </c>
      <c r="AF285" s="367">
        <f t="shared" si="631"/>
        <v>0.22844438511512014</v>
      </c>
      <c r="AG285" s="368">
        <f t="shared" si="581"/>
        <v>1.7636748691841044</v>
      </c>
      <c r="AH285" s="369"/>
      <c r="AI285" s="344">
        <v>53.653619162921913</v>
      </c>
      <c r="AJ285" s="193"/>
      <c r="AK285" s="193"/>
      <c r="AL285" s="193"/>
      <c r="AM285" s="193"/>
    </row>
    <row r="286" spans="1:39" ht="12.75" customHeight="1">
      <c r="A286" s="329">
        <v>283</v>
      </c>
      <c r="B286" s="345">
        <v>9</v>
      </c>
      <c r="C286" s="371">
        <v>34</v>
      </c>
      <c r="D286" s="358">
        <f>測定日数!H38</f>
        <v>28</v>
      </c>
      <c r="E286" s="359">
        <f>mm!H38</f>
        <v>310.40738383195418</v>
      </c>
      <c r="F286" s="360">
        <f>pH!H38</f>
        <v>5.1059844539679435</v>
      </c>
      <c r="G286" s="360">
        <f>EC!H38</f>
        <v>0.96866851225264017</v>
      </c>
      <c r="H286" s="361">
        <f>'SO4'!H38</f>
        <v>7.3605352199323288</v>
      </c>
      <c r="I286" s="361">
        <f>'NO3'!H38</f>
        <v>3.8605249666769197</v>
      </c>
      <c r="J286" s="361">
        <f>Cl!H38</f>
        <v>33.611432379780588</v>
      </c>
      <c r="K286" s="361">
        <f>H!H38</f>
        <v>7.834576869639502</v>
      </c>
      <c r="L286" s="361">
        <f>'NH4'!H38</f>
        <v>1.929724187429509</v>
      </c>
      <c r="M286" s="361">
        <f>Na!H38</f>
        <v>37.845093817286987</v>
      </c>
      <c r="N286" s="361">
        <f>K!H38</f>
        <v>0.91744078745001545</v>
      </c>
      <c r="O286" s="361">
        <f>Mg!H38</f>
        <v>2.0292935507023486</v>
      </c>
      <c r="P286" s="362">
        <f>Ca!H38</f>
        <v>0.91551317543319999</v>
      </c>
      <c r="Q286" s="363">
        <f t="shared" si="571"/>
        <v>0.70697839013312436</v>
      </c>
      <c r="R286" s="364">
        <f t="shared" si="572"/>
        <v>52.193027786322169</v>
      </c>
      <c r="S286" s="365">
        <f t="shared" si="573"/>
        <v>54.41644911407711</v>
      </c>
      <c r="T286" s="365">
        <f t="shared" si="574"/>
        <v>52.900006176455292</v>
      </c>
      <c r="U286" s="365">
        <f t="shared" si="575"/>
        <v>2.085575684638421</v>
      </c>
      <c r="V286" s="365">
        <f t="shared" si="576"/>
        <v>1.4130572366711414</v>
      </c>
      <c r="W286" s="358">
        <f t="shared" si="577"/>
        <v>-2.6358806015079308</v>
      </c>
      <c r="X286" s="366">
        <f t="shared" si="578"/>
        <v>310.40738383195418</v>
      </c>
      <c r="Y286" s="367">
        <f t="shared" ref="Y286:AA286" si="632">H286*$E286/1000</f>
        <v>2.2847644812221515</v>
      </c>
      <c r="Z286" s="367">
        <f t="shared" si="632"/>
        <v>1.1983354551241248</v>
      </c>
      <c r="AA286" s="367">
        <f t="shared" si="632"/>
        <v>10.433236791852327</v>
      </c>
      <c r="AB286" s="367">
        <f t="shared" ref="AB286:AF286" si="633">L286*$E286/1000</f>
        <v>0.59900063653723745</v>
      </c>
      <c r="AC286" s="367">
        <f t="shared" si="633"/>
        <v>11.747396562698917</v>
      </c>
      <c r="AD286" s="367">
        <f t="shared" si="633"/>
        <v>0.28478039465308724</v>
      </c>
      <c r="AE286" s="367">
        <f t="shared" si="633"/>
        <v>0.62990770210057312</v>
      </c>
      <c r="AF286" s="367">
        <f t="shared" si="633"/>
        <v>0.28418204964990451</v>
      </c>
      <c r="AG286" s="368">
        <f t="shared" si="581"/>
        <v>2.4319105095351388</v>
      </c>
      <c r="AH286" s="369"/>
      <c r="AI286" s="344">
        <v>106.60947690039927</v>
      </c>
      <c r="AJ286" s="193"/>
      <c r="AK286" s="193"/>
      <c r="AL286" s="193"/>
      <c r="AM286" s="193"/>
    </row>
    <row r="287" spans="1:39" ht="12.75" customHeight="1">
      <c r="A287" s="329">
        <v>284</v>
      </c>
      <c r="B287" s="345">
        <v>9</v>
      </c>
      <c r="C287" s="371">
        <v>35</v>
      </c>
      <c r="D287" s="358">
        <f>測定日数!H39</f>
        <v>28</v>
      </c>
      <c r="E287" s="359">
        <f>mm!H39</f>
        <v>124.08190933645915</v>
      </c>
      <c r="F287" s="360">
        <f>pH!H39</f>
        <v>4.5458514318610819</v>
      </c>
      <c r="G287" s="360">
        <f>EC!H39</f>
        <v>1.621001583531275</v>
      </c>
      <c r="H287" s="361">
        <f>'SO4'!H39</f>
        <v>14.204758206132384</v>
      </c>
      <c r="I287" s="361">
        <f>'NO3'!H39</f>
        <v>12.594318746816692</v>
      </c>
      <c r="J287" s="361">
        <f>Cl!H39</f>
        <v>15.336079031589104</v>
      </c>
      <c r="K287" s="361">
        <f>H!H39</f>
        <v>28.454343378295178</v>
      </c>
      <c r="L287" s="361">
        <f>'NH4'!H39</f>
        <v>11.193372185369716</v>
      </c>
      <c r="M287" s="361">
        <f>Na!H39</f>
        <v>11.961835445110511</v>
      </c>
      <c r="N287" s="361">
        <f>K!H39</f>
        <v>0.5325247980187634</v>
      </c>
      <c r="O287" s="361">
        <f>Mg!H39</f>
        <v>1.6257303699142092</v>
      </c>
      <c r="P287" s="362">
        <f>Ca!H39</f>
        <v>3.5905033866065508</v>
      </c>
      <c r="Q287" s="363">
        <f t="shared" si="571"/>
        <v>0.19465838550669121</v>
      </c>
      <c r="R287" s="364">
        <f t="shared" si="572"/>
        <v>56.339914190670562</v>
      </c>
      <c r="S287" s="365">
        <f t="shared" si="573"/>
        <v>62.574543319835684</v>
      </c>
      <c r="T287" s="365">
        <f t="shared" si="574"/>
        <v>56.534572576177254</v>
      </c>
      <c r="U287" s="365">
        <f t="shared" si="575"/>
        <v>5.2429530098258095</v>
      </c>
      <c r="V287" s="365">
        <f t="shared" si="576"/>
        <v>5.0709559030994464</v>
      </c>
      <c r="W287" s="358">
        <f t="shared" si="577"/>
        <v>0.45362160759263387</v>
      </c>
      <c r="X287" s="366">
        <f t="shared" si="578"/>
        <v>124.08190933645915</v>
      </c>
      <c r="Y287" s="367">
        <f t="shared" ref="Y287:AA287" si="634">H287*$E287/1000</f>
        <v>1.7625535198796427</v>
      </c>
      <c r="Z287" s="367">
        <f t="shared" si="634"/>
        <v>1.5627271168969765</v>
      </c>
      <c r="AA287" s="367">
        <f t="shared" si="634"/>
        <v>1.9029299679744116</v>
      </c>
      <c r="AB287" s="367">
        <f t="shared" ref="AB287:AF287" si="635">L287*$E287/1000</f>
        <v>1.3888949926742886</v>
      </c>
      <c r="AC287" s="367">
        <f t="shared" si="635"/>
        <v>1.4842473811978458</v>
      </c>
      <c r="AD287" s="367">
        <f t="shared" si="635"/>
        <v>6.6076693707180431E-2</v>
      </c>
      <c r="AE287" s="367">
        <f t="shared" si="635"/>
        <v>0.20172372836522309</v>
      </c>
      <c r="AF287" s="367">
        <f t="shared" si="635"/>
        <v>0.44551651568916356</v>
      </c>
      <c r="AG287" s="368">
        <f t="shared" si="581"/>
        <v>3.5306692552940988</v>
      </c>
      <c r="AH287" s="369"/>
      <c r="AI287" s="344">
        <v>118.91445751050625</v>
      </c>
      <c r="AJ287" s="193"/>
      <c r="AK287" s="193"/>
      <c r="AL287" s="193"/>
      <c r="AM287" s="193"/>
    </row>
    <row r="288" spans="1:39" ht="12.75" customHeight="1">
      <c r="A288" s="329">
        <v>285</v>
      </c>
      <c r="B288" s="345">
        <v>9</v>
      </c>
      <c r="C288" s="331">
        <v>37</v>
      </c>
      <c r="D288" s="358">
        <f>測定日数!H41</f>
        <v>28</v>
      </c>
      <c r="E288" s="359">
        <f>mm!H41</f>
        <v>233.14012738853503</v>
      </c>
      <c r="F288" s="360">
        <f>pH!H41</f>
        <v>4.38</v>
      </c>
      <c r="G288" s="360">
        <f>EC!H41</f>
        <v>2.37</v>
      </c>
      <c r="H288" s="361">
        <f>'SO4'!H41</f>
        <v>14.365482867600214</v>
      </c>
      <c r="I288" s="361">
        <f>'NO3'!H41</f>
        <v>11.128152775022619</v>
      </c>
      <c r="J288" s="361">
        <f>Cl!H41</f>
        <v>99.287219309107627</v>
      </c>
      <c r="K288" s="361">
        <f>H!H41</f>
        <v>41.686938347033561</v>
      </c>
      <c r="L288" s="361">
        <f>'NH4'!H41</f>
        <v>9.4243914337825636</v>
      </c>
      <c r="M288" s="361">
        <f>Na!H41</f>
        <v>86.995102175747505</v>
      </c>
      <c r="N288" s="361">
        <f>K!H41</f>
        <v>2.5576559594662682</v>
      </c>
      <c r="O288" s="361">
        <f>Mg!H41</f>
        <v>10.697387368854146</v>
      </c>
      <c r="P288" s="362">
        <f>Ca!H41</f>
        <v>2.9941613852986673</v>
      </c>
      <c r="Q288" s="363">
        <f t="shared" si="571"/>
        <v>0.13286839384946325</v>
      </c>
      <c r="R288" s="364">
        <f t="shared" si="572"/>
        <v>139.14633781933068</v>
      </c>
      <c r="S288" s="365">
        <f t="shared" si="573"/>
        <v>168.04718542433554</v>
      </c>
      <c r="T288" s="365">
        <f t="shared" si="574"/>
        <v>139.27920621318015</v>
      </c>
      <c r="U288" s="365">
        <f t="shared" si="575"/>
        <v>9.4080263476390655</v>
      </c>
      <c r="V288" s="365">
        <f t="shared" si="576"/>
        <v>9.360725272526075</v>
      </c>
      <c r="W288" s="358">
        <f t="shared" si="577"/>
        <v>14.878724279726439</v>
      </c>
      <c r="X288" s="366">
        <f t="shared" si="578"/>
        <v>233.14012738853503</v>
      </c>
      <c r="Y288" s="367">
        <f t="shared" ref="Y288:AA288" si="636">H288*$E288/1000</f>
        <v>3.3491705057501311</v>
      </c>
      <c r="Z288" s="367">
        <f t="shared" si="636"/>
        <v>2.594418955567853</v>
      </c>
      <c r="AA288" s="367">
        <f t="shared" si="636"/>
        <v>23.147834957778766</v>
      </c>
      <c r="AB288" s="367">
        <f t="shared" ref="AB288:AF288" si="637">L288*$E288/1000</f>
        <v>2.1972038194314849</v>
      </c>
      <c r="AC288" s="367">
        <f t="shared" si="637"/>
        <v>20.282049203432393</v>
      </c>
      <c r="AD288" s="367">
        <f t="shared" si="637"/>
        <v>0.59629223620601157</v>
      </c>
      <c r="AE288" s="367">
        <f t="shared" si="637"/>
        <v>2.4939902538991614</v>
      </c>
      <c r="AF288" s="367">
        <f t="shared" si="637"/>
        <v>0.69805916679036384</v>
      </c>
      <c r="AG288" s="368">
        <f t="shared" si="581"/>
        <v>9.7188981166654109</v>
      </c>
      <c r="AH288" s="369"/>
      <c r="AI288" s="344">
        <v>307.19352324366622</v>
      </c>
      <c r="AJ288" s="193"/>
      <c r="AK288" s="193"/>
      <c r="AL288" s="193"/>
      <c r="AM288" s="193"/>
    </row>
    <row r="289" spans="1:39" ht="12.75" customHeight="1">
      <c r="A289" s="329">
        <v>286</v>
      </c>
      <c r="B289" s="345">
        <v>9</v>
      </c>
      <c r="C289" s="331">
        <v>38</v>
      </c>
      <c r="D289" s="358">
        <f>測定日数!H42</f>
        <v>28</v>
      </c>
      <c r="E289" s="359">
        <f>mm!H42</f>
        <v>272.62889879057929</v>
      </c>
      <c r="F289" s="360">
        <f>pH!H42</f>
        <v>4.9175434689427888</v>
      </c>
      <c r="G289" s="360">
        <f>EC!H42</f>
        <v>1.2817028951669389</v>
      </c>
      <c r="H289" s="361">
        <f>'SO4'!H42</f>
        <v>8.4893830583646128</v>
      </c>
      <c r="I289" s="361">
        <f>'NO3'!H42</f>
        <v>9.1515228999871958</v>
      </c>
      <c r="J289" s="361">
        <f>Cl!H42</f>
        <v>32.902182077798308</v>
      </c>
      <c r="K289" s="361">
        <f>H!H42</f>
        <v>12.09084158517015</v>
      </c>
      <c r="L289" s="361">
        <f>'NH4'!H42</f>
        <v>6.621538032845784</v>
      </c>
      <c r="M289" s="361">
        <f>Na!H42</f>
        <v>30.227335946955186</v>
      </c>
      <c r="N289" s="361">
        <f>K!H42</f>
        <v>0.83530737412466938</v>
      </c>
      <c r="O289" s="361">
        <f>Mg!H42</f>
        <v>3.4844573712474038</v>
      </c>
      <c r="P289" s="362">
        <f>Ca!H42</f>
        <v>2.4349211919378613</v>
      </c>
      <c r="Q289" s="363">
        <f t="shared" si="571"/>
        <v>0.45810512888247412</v>
      </c>
      <c r="R289" s="364">
        <f t="shared" si="572"/>
        <v>59.032471094514733</v>
      </c>
      <c r="S289" s="365">
        <f t="shared" si="573"/>
        <v>61.613780065466315</v>
      </c>
      <c r="T289" s="365">
        <f t="shared" si="574"/>
        <v>59.490576223397198</v>
      </c>
      <c r="U289" s="365">
        <f t="shared" si="575"/>
        <v>2.1395683215458376</v>
      </c>
      <c r="V289" s="365">
        <f t="shared" si="576"/>
        <v>1.7532018724452456</v>
      </c>
      <c r="W289" s="358">
        <f t="shared" si="577"/>
        <v>-5.51862991426799</v>
      </c>
      <c r="X289" s="366">
        <f t="shared" si="578"/>
        <v>272.62889879057929</v>
      </c>
      <c r="Y289" s="367">
        <f t="shared" ref="Y289:AA289" si="638">H289*$E289/1000</f>
        <v>2.3144511546133444</v>
      </c>
      <c r="Z289" s="367">
        <f t="shared" si="638"/>
        <v>2.4949696104802781</v>
      </c>
      <c r="AA289" s="367">
        <f t="shared" si="638"/>
        <v>8.9700856676772869</v>
      </c>
      <c r="AB289" s="367">
        <f t="shared" ref="AB289:AF289" si="639">L289*$E289/1000</f>
        <v>1.8052226221946845</v>
      </c>
      <c r="AC289" s="367">
        <f t="shared" si="639"/>
        <v>8.2408453125912846</v>
      </c>
      <c r="AD289" s="367">
        <f t="shared" si="639"/>
        <v>0.22772892955925902</v>
      </c>
      <c r="AE289" s="367">
        <f t="shared" si="639"/>
        <v>0.94996377600589643</v>
      </c>
      <c r="AF289" s="367">
        <f t="shared" si="639"/>
        <v>0.6638298831998638</v>
      </c>
      <c r="AG289" s="368">
        <f t="shared" si="581"/>
        <v>3.2963128268162798</v>
      </c>
      <c r="AH289" s="369"/>
      <c r="AI289" s="344">
        <v>120.64625115998105</v>
      </c>
      <c r="AJ289" s="193"/>
      <c r="AK289" s="193"/>
      <c r="AL289" s="193"/>
      <c r="AM289" s="193"/>
    </row>
    <row r="290" spans="1:39" ht="12.75" customHeight="1">
      <c r="A290" s="329">
        <v>287</v>
      </c>
      <c r="B290" s="345">
        <v>9</v>
      </c>
      <c r="C290" s="331">
        <v>39</v>
      </c>
      <c r="D290" s="358">
        <f>測定日数!H43</f>
        <v>28</v>
      </c>
      <c r="E290" s="359">
        <f>mm!H43</f>
        <v>68.5</v>
      </c>
      <c r="F290" s="360">
        <f>pH!H43</f>
        <v>4.799987686496733</v>
      </c>
      <c r="G290" s="360">
        <f>EC!H43</f>
        <v>1.2088321167883214</v>
      </c>
      <c r="H290" s="361">
        <f>'SO4'!H43</f>
        <v>11.587445255474453</v>
      </c>
      <c r="I290" s="361">
        <f>'NO3'!H43</f>
        <v>15.323795620437958</v>
      </c>
      <c r="J290" s="361">
        <f>Cl!H43</f>
        <v>8.243503649635036</v>
      </c>
      <c r="K290" s="361">
        <f>H!H43</f>
        <v>15.323795620437958</v>
      </c>
      <c r="L290" s="361">
        <f>'NH4'!H43</f>
        <v>11.799854014598539</v>
      </c>
      <c r="M290" s="361">
        <f>Na!H43</f>
        <v>10.531824817518247</v>
      </c>
      <c r="N290" s="361">
        <f>K!H43</f>
        <v>1.8103649635036496</v>
      </c>
      <c r="O290" s="361">
        <f>Mg!H43</f>
        <v>0.94562043795620443</v>
      </c>
      <c r="P290" s="362">
        <f>Ca!H43</f>
        <v>1.2946715328467153</v>
      </c>
      <c r="Q290" s="363">
        <f t="shared" si="571"/>
        <v>0.34946957486423652</v>
      </c>
      <c r="R290" s="364">
        <f t="shared" si="572"/>
        <v>46.742189781021906</v>
      </c>
      <c r="S290" s="365">
        <f t="shared" si="573"/>
        <v>43.946423357664223</v>
      </c>
      <c r="T290" s="365">
        <f t="shared" si="574"/>
        <v>47.091659355886136</v>
      </c>
      <c r="U290" s="365"/>
      <c r="V290" s="365">
        <f t="shared" si="576"/>
        <v>-3.4548574667574452</v>
      </c>
      <c r="W290" s="358"/>
      <c r="X290" s="366">
        <f t="shared" si="578"/>
        <v>68.5</v>
      </c>
      <c r="Y290" s="367">
        <f t="shared" ref="Y290:AA290" si="640">H290*$E290/1000</f>
        <v>0.79374</v>
      </c>
      <c r="Z290" s="367">
        <f t="shared" si="640"/>
        <v>1.0496800000000002</v>
      </c>
      <c r="AA290" s="367">
        <f t="shared" si="640"/>
        <v>0.56467999999999996</v>
      </c>
      <c r="AB290" s="367">
        <f t="shared" ref="AB290:AF290" si="641">L290*$E290/1000</f>
        <v>0.80828999999999995</v>
      </c>
      <c r="AC290" s="367">
        <f t="shared" si="641"/>
        <v>0.7214299999999999</v>
      </c>
      <c r="AD290" s="367">
        <f t="shared" si="641"/>
        <v>0.12401000000000001</v>
      </c>
      <c r="AE290" s="367">
        <f t="shared" si="641"/>
        <v>6.4774999999999999E-2</v>
      </c>
      <c r="AF290" s="367">
        <f t="shared" si="641"/>
        <v>8.8685E-2</v>
      </c>
      <c r="AG290" s="368">
        <f t="shared" si="581"/>
        <v>1.0496800000000002</v>
      </c>
      <c r="AH290" s="369"/>
      <c r="AI290" s="344">
        <v>0</v>
      </c>
      <c r="AJ290" s="193"/>
      <c r="AK290" s="193"/>
      <c r="AL290" s="193"/>
      <c r="AM290" s="193"/>
    </row>
    <row r="291" spans="1:39" ht="12.75" customHeight="1">
      <c r="A291" s="329">
        <v>288</v>
      </c>
      <c r="B291" s="345">
        <v>9</v>
      </c>
      <c r="C291" s="331">
        <v>40</v>
      </c>
      <c r="D291" s="358">
        <f>測定日数!H44</f>
        <v>28</v>
      </c>
      <c r="E291" s="359">
        <f>mm!H44</f>
        <v>246.91082802547771</v>
      </c>
      <c r="F291" s="360">
        <f>pH!H44</f>
        <v>4.7300000000000004</v>
      </c>
      <c r="G291" s="360">
        <f>EC!H44</f>
        <v>1.04</v>
      </c>
      <c r="H291" s="361">
        <f>'SO4'!H44</f>
        <v>8.4322298563397879</v>
      </c>
      <c r="I291" s="361">
        <f>'NO3'!H44</f>
        <v>10.159651669085632</v>
      </c>
      <c r="J291" s="361">
        <f>Cl!H44</f>
        <v>3.10296191819464</v>
      </c>
      <c r="K291" s="361">
        <f>H!H44</f>
        <v>18.620871366628663</v>
      </c>
      <c r="L291" s="361">
        <f>'NH4'!H44</f>
        <v>7.2062084257206216</v>
      </c>
      <c r="M291" s="361">
        <f>Na!H44</f>
        <v>2.6098303610265332</v>
      </c>
      <c r="N291" s="361">
        <f>K!H44</f>
        <v>0.76726342710997431</v>
      </c>
      <c r="O291" s="361">
        <f>Mg!H44</f>
        <v>0</v>
      </c>
      <c r="P291" s="362">
        <f>Ca!H44</f>
        <v>0</v>
      </c>
      <c r="Q291" s="363">
        <f t="shared" si="571"/>
        <v>0.29745528195841731</v>
      </c>
      <c r="R291" s="364">
        <f t="shared" si="572"/>
        <v>30.12707329995985</v>
      </c>
      <c r="S291" s="365">
        <f t="shared" si="573"/>
        <v>29.20417358048579</v>
      </c>
      <c r="T291" s="365">
        <f t="shared" si="574"/>
        <v>30.424528581918267</v>
      </c>
      <c r="U291" s="365">
        <f t="shared" ref="U291:U304" si="642">(S291-R291)/(R291+S291)*100</f>
        <v>-1.5555036645930138</v>
      </c>
      <c r="V291" s="365">
        <f t="shared" si="576"/>
        <v>-2.0465899091828827</v>
      </c>
      <c r="W291" s="358">
        <f t="shared" ref="W291:W304" si="643">100*((349.7*10^(2-F291)+(80*2*H291+71.5*I291+76.3*J291+73.5*L291+50.1*M291+73.5*N291+59.8*2*P291+53.3*2*O291)/10000)-G291)/((349.7*10^(2-F291)+(80*2*H291+71.5*I291+76.3*J291+73.5*L291+50.1*M291+73.5*N291+59.8*2*P291+53.3*2*O291)/10000)+G291)</f>
        <v>-4.3084962114418968</v>
      </c>
      <c r="X291" s="366">
        <f t="shared" si="578"/>
        <v>246.91082802547771</v>
      </c>
      <c r="Y291" s="367">
        <f t="shared" ref="Y291:AA291" si="644">H291*$E291/1000</f>
        <v>2.0820088559300118</v>
      </c>
      <c r="Z291" s="367">
        <f t="shared" si="644"/>
        <v>2.5085280060643598</v>
      </c>
      <c r="AA291" s="367">
        <f t="shared" si="644"/>
        <v>0.7661548965529632</v>
      </c>
      <c r="AB291" s="367">
        <f t="shared" ref="AB291:AF291" si="645">L291*$E291/1000</f>
        <v>1.7792908893188528</v>
      </c>
      <c r="AC291" s="367">
        <f t="shared" si="645"/>
        <v>0.6443953754470928</v>
      </c>
      <c r="AD291" s="367">
        <f t="shared" si="645"/>
        <v>0.1894456481013895</v>
      </c>
      <c r="AE291" s="367">
        <f t="shared" si="645"/>
        <v>0</v>
      </c>
      <c r="AF291" s="367">
        <f t="shared" si="645"/>
        <v>0</v>
      </c>
      <c r="AG291" s="368">
        <f t="shared" si="581"/>
        <v>4.597694767690192</v>
      </c>
      <c r="AH291" s="369"/>
      <c r="AI291" s="344">
        <v>59.33124688044564</v>
      </c>
      <c r="AJ291" s="193"/>
      <c r="AK291" s="193"/>
      <c r="AL291" s="193"/>
      <c r="AM291" s="193"/>
    </row>
    <row r="292" spans="1:39" ht="12.75" customHeight="1">
      <c r="A292" s="329">
        <v>289</v>
      </c>
      <c r="B292" s="345">
        <v>9</v>
      </c>
      <c r="C292" s="331">
        <v>41</v>
      </c>
      <c r="D292" s="358">
        <f>測定日数!H45</f>
        <v>28</v>
      </c>
      <c r="E292" s="359">
        <f>mm!H45</f>
        <v>108.59872611464968</v>
      </c>
      <c r="F292" s="360">
        <f>pH!H45</f>
        <v>5.28</v>
      </c>
      <c r="G292" s="360">
        <f>EC!H45</f>
        <v>0.43</v>
      </c>
      <c r="H292" s="361">
        <f>'SO4'!H45</f>
        <v>2.54</v>
      </c>
      <c r="I292" s="361">
        <f>'NO3'!H45</f>
        <v>0.83</v>
      </c>
      <c r="J292" s="361">
        <f>Cl!H45</f>
        <v>6.46</v>
      </c>
      <c r="K292" s="361">
        <f>H!H45</f>
        <v>5.2480746024977236</v>
      </c>
      <c r="L292" s="361">
        <f>'NH4'!H45</f>
        <v>0.2</v>
      </c>
      <c r="M292" s="361">
        <f>Na!H45</f>
        <v>8.07</v>
      </c>
      <c r="N292" s="361">
        <f>K!H45</f>
        <v>0</v>
      </c>
      <c r="O292" s="361">
        <f>Mg!H45</f>
        <v>1.01</v>
      </c>
      <c r="P292" s="362">
        <f>Ca!H45</f>
        <v>0.45</v>
      </c>
      <c r="Q292" s="363">
        <f t="shared" si="571"/>
        <v>1.0554111673709483</v>
      </c>
      <c r="R292" s="364">
        <f t="shared" si="572"/>
        <v>12.370000000000001</v>
      </c>
      <c r="S292" s="365">
        <f t="shared" si="573"/>
        <v>16.438074602497721</v>
      </c>
      <c r="T292" s="365">
        <f t="shared" si="574"/>
        <v>13.42541116737095</v>
      </c>
      <c r="U292" s="365">
        <f t="shared" si="642"/>
        <v>14.121299873838183</v>
      </c>
      <c r="V292" s="365">
        <f t="shared" si="576"/>
        <v>10.08811716871463</v>
      </c>
      <c r="W292" s="358">
        <f t="shared" si="643"/>
        <v>-12.061057495106221</v>
      </c>
      <c r="X292" s="366">
        <f t="shared" si="578"/>
        <v>108.59872611464968</v>
      </c>
      <c r="Y292" s="367">
        <f t="shared" ref="Y292:AA292" si="646">H292*$E292/1000</f>
        <v>0.27584076433121019</v>
      </c>
      <c r="Z292" s="367">
        <f t="shared" si="646"/>
        <v>9.0136942675159232E-2</v>
      </c>
      <c r="AA292" s="367">
        <f t="shared" si="646"/>
        <v>0.7015477707006369</v>
      </c>
      <c r="AB292" s="367">
        <f t="shared" ref="AB292:AF292" si="647">L292*$E292/1000</f>
        <v>2.1719745222929937E-2</v>
      </c>
      <c r="AC292" s="367">
        <f t="shared" si="647"/>
        <v>0.87639171974522301</v>
      </c>
      <c r="AD292" s="367">
        <f t="shared" si="647"/>
        <v>0</v>
      </c>
      <c r="AE292" s="367">
        <f t="shared" si="647"/>
        <v>0.10968471337579618</v>
      </c>
      <c r="AF292" s="367">
        <f t="shared" si="647"/>
        <v>4.8869426751592358E-2</v>
      </c>
      <c r="AG292" s="368">
        <f t="shared" si="581"/>
        <v>0.56993421638589925</v>
      </c>
      <c r="AH292" s="369"/>
      <c r="AI292" s="344">
        <v>28.808074602497722</v>
      </c>
      <c r="AJ292" s="193"/>
      <c r="AK292" s="193"/>
      <c r="AL292" s="193"/>
      <c r="AM292" s="193"/>
    </row>
    <row r="293" spans="1:39" ht="12.75" customHeight="1">
      <c r="A293" s="329">
        <v>290</v>
      </c>
      <c r="B293" s="345">
        <v>9</v>
      </c>
      <c r="C293" s="331">
        <v>42</v>
      </c>
      <c r="D293" s="358">
        <f>測定日数!H46</f>
        <v>28</v>
      </c>
      <c r="E293" s="359">
        <f>mm!H46</f>
        <v>103.94904458598725</v>
      </c>
      <c r="F293" s="360">
        <f>pH!H46</f>
        <v>5.3822581480288134</v>
      </c>
      <c r="G293" s="360">
        <f>EC!H46</f>
        <v>0.81132352941176478</v>
      </c>
      <c r="H293" s="361">
        <f>'SO4'!H46</f>
        <v>6.1296823498136233</v>
      </c>
      <c r="I293" s="361">
        <f>'NO3'!H46</f>
        <v>6.5667392441492725</v>
      </c>
      <c r="J293" s="361">
        <f>Cl!H46</f>
        <v>4.4117254708644023</v>
      </c>
      <c r="K293" s="361">
        <f>H!H46</f>
        <v>4.1470746400495395</v>
      </c>
      <c r="L293" s="361">
        <f>'NH4'!H46</f>
        <v>7.1418824819580609</v>
      </c>
      <c r="M293" s="361">
        <f>Na!H46</f>
        <v>6.4357461005434775</v>
      </c>
      <c r="N293" s="361">
        <f>K!H46</f>
        <v>1.5783667995586981</v>
      </c>
      <c r="O293" s="361">
        <f>Mg!H46</f>
        <v>0.13093611755665382</v>
      </c>
      <c r="P293" s="362">
        <f>Ca!H46</f>
        <v>5.4745929730392167</v>
      </c>
      <c r="Q293" s="363">
        <f t="shared" si="571"/>
        <v>1.3356105263168794</v>
      </c>
      <c r="R293" s="364">
        <f t="shared" si="572"/>
        <v>23.237829414640924</v>
      </c>
      <c r="S293" s="365">
        <f t="shared" si="573"/>
        <v>30.514128203301517</v>
      </c>
      <c r="T293" s="365">
        <f t="shared" si="574"/>
        <v>24.573439940957805</v>
      </c>
      <c r="U293" s="365">
        <f t="shared" si="642"/>
        <v>13.536807050598954</v>
      </c>
      <c r="V293" s="365">
        <f t="shared" si="576"/>
        <v>10.784081531402276</v>
      </c>
      <c r="W293" s="358">
        <f t="shared" si="643"/>
        <v>-24.987821800848447</v>
      </c>
      <c r="X293" s="366">
        <f t="shared" si="578"/>
        <v>103.94904458598725</v>
      </c>
      <c r="Y293" s="367">
        <f t="shared" ref="Y293:AA293" si="648">H293*$E293/1000</f>
        <v>0.63717462387871548</v>
      </c>
      <c r="Z293" s="367">
        <f t="shared" si="648"/>
        <v>0.68260627047462497</v>
      </c>
      <c r="AA293" s="367">
        <f t="shared" si="648"/>
        <v>0.45859464767201935</v>
      </c>
      <c r="AB293" s="367">
        <f t="shared" ref="AB293:AF293" si="649">L293*$E293/1000</f>
        <v>0.74239186054493977</v>
      </c>
      <c r="AC293" s="367">
        <f t="shared" si="649"/>
        <v>0.66898965834948754</v>
      </c>
      <c r="AD293" s="367">
        <f t="shared" si="649"/>
        <v>0.16406972082036911</v>
      </c>
      <c r="AE293" s="367">
        <f t="shared" si="649"/>
        <v>1.3610684321812677E-2</v>
      </c>
      <c r="AF293" s="367">
        <f t="shared" si="649"/>
        <v>0.56907870904458602</v>
      </c>
      <c r="AG293" s="368">
        <f t="shared" si="581"/>
        <v>0.43108444665992662</v>
      </c>
      <c r="AH293" s="369"/>
      <c r="AI293" s="344">
        <v>53.751957617942438</v>
      </c>
      <c r="AJ293" s="193"/>
      <c r="AK293" s="193"/>
      <c r="AL293" s="193"/>
      <c r="AM293" s="193"/>
    </row>
    <row r="294" spans="1:39" ht="12.75" customHeight="1">
      <c r="A294" s="329">
        <v>291</v>
      </c>
      <c r="B294" s="345">
        <v>9</v>
      </c>
      <c r="C294" s="331">
        <v>43</v>
      </c>
      <c r="D294" s="358">
        <f>測定日数!H47</f>
        <v>28</v>
      </c>
      <c r="E294" s="359">
        <f>mm!H47</f>
        <v>126</v>
      </c>
      <c r="F294" s="360">
        <f>pH!H47</f>
        <v>4.59</v>
      </c>
      <c r="G294" s="360">
        <f>EC!H47</f>
        <v>1.81</v>
      </c>
      <c r="H294" s="361">
        <f>'SO4'!H47</f>
        <v>16.68</v>
      </c>
      <c r="I294" s="361">
        <f>'NO3'!H47</f>
        <v>12.27</v>
      </c>
      <c r="J294" s="361">
        <f>Cl!H47</f>
        <v>23</v>
      </c>
      <c r="K294" s="361">
        <f>H!H47</f>
        <v>25.703957827688658</v>
      </c>
      <c r="L294" s="361">
        <f>'NH4'!H47</f>
        <v>17.46</v>
      </c>
      <c r="M294" s="361">
        <f>Na!H47</f>
        <v>22.41</v>
      </c>
      <c r="N294" s="361">
        <f>K!H47</f>
        <v>5.85</v>
      </c>
      <c r="O294" s="361">
        <f>Mg!H47</f>
        <v>1.37</v>
      </c>
      <c r="P294" s="362">
        <f>Ca!H47</f>
        <v>2.2599999999999998</v>
      </c>
      <c r="Q294" s="363">
        <f t="shared" si="571"/>
        <v>0.21548730276492264</v>
      </c>
      <c r="R294" s="364">
        <f t="shared" si="572"/>
        <v>68.63</v>
      </c>
      <c r="S294" s="365">
        <f t="shared" si="573"/>
        <v>78.683957827688673</v>
      </c>
      <c r="T294" s="365">
        <f t="shared" si="574"/>
        <v>68.845487302764923</v>
      </c>
      <c r="U294" s="365">
        <f t="shared" si="642"/>
        <v>6.8248507988962368</v>
      </c>
      <c r="V294" s="365">
        <f t="shared" si="576"/>
        <v>6.6688182255576409</v>
      </c>
      <c r="W294" s="358">
        <f t="shared" si="643"/>
        <v>-1.5654460291119849</v>
      </c>
      <c r="X294" s="366">
        <f t="shared" si="578"/>
        <v>126</v>
      </c>
      <c r="Y294" s="367">
        <f t="shared" ref="Y294:AA294" si="650">H294*$E294/1000</f>
        <v>2.10168</v>
      </c>
      <c r="Z294" s="367">
        <f t="shared" si="650"/>
        <v>1.5460199999999999</v>
      </c>
      <c r="AA294" s="367">
        <f t="shared" si="650"/>
        <v>2.8980000000000001</v>
      </c>
      <c r="AB294" s="367">
        <f t="shared" ref="AB294:AF294" si="651">L294*$E294/1000</f>
        <v>2.1999599999999999</v>
      </c>
      <c r="AC294" s="367">
        <f t="shared" si="651"/>
        <v>2.8236599999999998</v>
      </c>
      <c r="AD294" s="367">
        <f t="shared" si="651"/>
        <v>0.73709999999999987</v>
      </c>
      <c r="AE294" s="367">
        <f t="shared" si="651"/>
        <v>0.17262</v>
      </c>
      <c r="AF294" s="367">
        <f t="shared" si="651"/>
        <v>0.28476000000000001</v>
      </c>
      <c r="AG294" s="368">
        <f t="shared" si="581"/>
        <v>3.238698686288771</v>
      </c>
      <c r="AH294" s="369"/>
      <c r="AI294" s="344">
        <v>147.31395782768868</v>
      </c>
      <c r="AJ294" s="193"/>
      <c r="AK294" s="193"/>
      <c r="AL294" s="193"/>
      <c r="AM294" s="193"/>
    </row>
    <row r="295" spans="1:39" ht="12.75" customHeight="1">
      <c r="A295" s="329">
        <v>292</v>
      </c>
      <c r="B295" s="345">
        <v>9</v>
      </c>
      <c r="C295" s="331">
        <v>44</v>
      </c>
      <c r="D295" s="358">
        <f>測定日数!H48</f>
        <v>28</v>
      </c>
      <c r="E295" s="359">
        <f>mm!H48</f>
        <v>222.73885350318471</v>
      </c>
      <c r="F295" s="360">
        <f>pH!H48</f>
        <v>4.8975899207097591</v>
      </c>
      <c r="G295" s="360">
        <f>EC!H48</f>
        <v>1.1079205032885331</v>
      </c>
      <c r="H295" s="361">
        <f>'SO4'!H48</f>
        <v>10.451712884866087</v>
      </c>
      <c r="I295" s="361">
        <f>'NO3'!H48</f>
        <v>9.3192199304472965</v>
      </c>
      <c r="J295" s="361">
        <f>Cl!H48</f>
        <v>21.762492599290333</v>
      </c>
      <c r="K295" s="361">
        <f>H!H48</f>
        <v>12.659311292250266</v>
      </c>
      <c r="L295" s="361">
        <f>'NH4'!H48</f>
        <v>12.260001429796967</v>
      </c>
      <c r="M295" s="361">
        <f>Na!H48</f>
        <v>19.991237209533637</v>
      </c>
      <c r="N295" s="361">
        <f>K!H48</f>
        <v>0.29919726590639989</v>
      </c>
      <c r="O295" s="361">
        <f>Mg!H48</f>
        <v>2.336974314256429</v>
      </c>
      <c r="P295" s="362">
        <f>Ca!H48</f>
        <v>1.5863012614303531</v>
      </c>
      <c r="Q295" s="363">
        <f t="shared" si="571"/>
        <v>0.43753379743989063</v>
      </c>
      <c r="R295" s="364">
        <f t="shared" si="572"/>
        <v>51.985138299469796</v>
      </c>
      <c r="S295" s="365">
        <f t="shared" si="573"/>
        <v>53.056298348860828</v>
      </c>
      <c r="T295" s="365">
        <f t="shared" si="574"/>
        <v>52.422672096909693</v>
      </c>
      <c r="U295" s="365">
        <f t="shared" si="642"/>
        <v>1.0197499992095318</v>
      </c>
      <c r="V295" s="365">
        <f t="shared" si="576"/>
        <v>0.60071334529843445</v>
      </c>
      <c r="W295" s="358">
        <f t="shared" si="643"/>
        <v>-1.3245487259301185</v>
      </c>
      <c r="X295" s="366">
        <f t="shared" si="578"/>
        <v>222.73885350318471</v>
      </c>
      <c r="Y295" s="367">
        <f t="shared" ref="Y295:AA295" si="652">H295*$E295/1000</f>
        <v>2.328002545119535</v>
      </c>
      <c r="Z295" s="367">
        <f t="shared" si="652"/>
        <v>2.0757523628518597</v>
      </c>
      <c r="AA295" s="367">
        <f t="shared" si="652"/>
        <v>4.8473526509374709</v>
      </c>
      <c r="AB295" s="367">
        <f t="shared" ref="AB295:AF295" si="653">L295*$E295/1000</f>
        <v>2.7307786624203816</v>
      </c>
      <c r="AC295" s="367">
        <f t="shared" si="653"/>
        <v>4.4528252561617281</v>
      </c>
      <c r="AD295" s="367">
        <f t="shared" si="653"/>
        <v>6.6642855979279006E-2</v>
      </c>
      <c r="AE295" s="367">
        <f t="shared" si="653"/>
        <v>0.52053497942386828</v>
      </c>
      <c r="AF295" s="367">
        <f t="shared" si="653"/>
        <v>0.35333092428165253</v>
      </c>
      <c r="AG295" s="368">
        <f t="shared" si="581"/>
        <v>2.8197204833757437</v>
      </c>
      <c r="AH295" s="369"/>
      <c r="AI295" s="344">
        <v>105.04143664833063</v>
      </c>
      <c r="AJ295" s="193"/>
      <c r="AK295" s="193"/>
      <c r="AL295" s="193"/>
      <c r="AM295" s="193"/>
    </row>
    <row r="296" spans="1:39" ht="12.75" customHeight="1">
      <c r="A296" s="329">
        <v>293</v>
      </c>
      <c r="B296" s="345">
        <v>9</v>
      </c>
      <c r="C296" s="331">
        <v>45</v>
      </c>
      <c r="D296" s="358">
        <f>測定日数!H49</f>
        <v>28</v>
      </c>
      <c r="E296" s="359">
        <f>mm!H49</f>
        <v>193.73099999999997</v>
      </c>
      <c r="F296" s="360">
        <f>pH!H49</f>
        <v>4.8241026306890529</v>
      </c>
      <c r="G296" s="360">
        <f>EC!H49</f>
        <v>0.81261924524211404</v>
      </c>
      <c r="H296" s="361">
        <f>'SO4'!H49</f>
        <v>7.7107187801642496</v>
      </c>
      <c r="I296" s="361">
        <f>'NO3'!H49</f>
        <v>4.3270172558857389</v>
      </c>
      <c r="J296" s="361">
        <f>Cl!H49</f>
        <v>2.6413987436187294</v>
      </c>
      <c r="K296" s="361">
        <f>H!H49</f>
        <v>14.993304780105118</v>
      </c>
      <c r="L296" s="361">
        <f>'NH4'!H49</f>
        <v>5.2415197361289634</v>
      </c>
      <c r="M296" s="361">
        <f>Na!H49</f>
        <v>1.4727390557009463</v>
      </c>
      <c r="N296" s="361">
        <f>K!H49</f>
        <v>8.8798075682260461E-2</v>
      </c>
      <c r="O296" s="361">
        <f>Mg!H49</f>
        <v>0.20918864301531506</v>
      </c>
      <c r="P296" s="362">
        <f>Ca!H49</f>
        <v>0.53683341850297583</v>
      </c>
      <c r="Q296" s="363">
        <f t="shared" si="571"/>
        <v>0.3694233275389413</v>
      </c>
      <c r="R296" s="364">
        <f t="shared" si="572"/>
        <v>22.389853559832968</v>
      </c>
      <c r="S296" s="365">
        <f t="shared" si="573"/>
        <v>23.288405770653871</v>
      </c>
      <c r="T296" s="365">
        <f t="shared" si="574"/>
        <v>22.759276887371911</v>
      </c>
      <c r="U296" s="365">
        <f t="shared" si="642"/>
        <v>1.9671332138989497</v>
      </c>
      <c r="V296" s="365">
        <f t="shared" si="576"/>
        <v>1.1490890588600255</v>
      </c>
      <c r="W296" s="358">
        <f t="shared" si="643"/>
        <v>-3.7426842596559822</v>
      </c>
      <c r="X296" s="366">
        <f t="shared" si="578"/>
        <v>193.73099999999997</v>
      </c>
      <c r="Y296" s="367">
        <f t="shared" ref="Y296:AA296" si="654">H296*$E296/1000</f>
        <v>1.49380526</v>
      </c>
      <c r="Z296" s="367">
        <f t="shared" si="654"/>
        <v>0.83827737999999996</v>
      </c>
      <c r="AA296" s="367">
        <f t="shared" si="654"/>
        <v>0.51172081999999997</v>
      </c>
      <c r="AB296" s="367">
        <f t="shared" ref="AB296:AF296" si="655">L296*$E296/1000</f>
        <v>1.0154448600000001</v>
      </c>
      <c r="AC296" s="367">
        <f t="shared" si="655"/>
        <v>0.28531520999999999</v>
      </c>
      <c r="AD296" s="367">
        <f t="shared" si="655"/>
        <v>1.7202939999999996E-2</v>
      </c>
      <c r="AE296" s="367">
        <f t="shared" si="655"/>
        <v>4.0526324999999995E-2</v>
      </c>
      <c r="AF296" s="367">
        <f t="shared" si="655"/>
        <v>0.10400127499999999</v>
      </c>
      <c r="AG296" s="368">
        <f t="shared" si="581"/>
        <v>2.9046679283545442</v>
      </c>
      <c r="AH296" s="369"/>
      <c r="AI296" s="344">
        <v>45.678259330486839</v>
      </c>
      <c r="AJ296" s="193"/>
      <c r="AK296" s="193"/>
      <c r="AL296" s="193"/>
      <c r="AM296" s="193"/>
    </row>
    <row r="297" spans="1:39" ht="12.75" customHeight="1">
      <c r="A297" s="329">
        <v>294</v>
      </c>
      <c r="B297" s="345">
        <v>9</v>
      </c>
      <c r="C297" s="331">
        <v>46</v>
      </c>
      <c r="D297" s="358">
        <f>測定日数!H50</f>
        <v>28</v>
      </c>
      <c r="E297" s="359">
        <f>mm!H50</f>
        <v>193.7579617834395</v>
      </c>
      <c r="F297" s="360">
        <f>pH!H50</f>
        <v>4.9182491064861029</v>
      </c>
      <c r="G297" s="360">
        <f>EC!H50</f>
        <v>0.72307034845496376</v>
      </c>
      <c r="H297" s="361">
        <f>'SO4'!H50</f>
        <v>7.772731755424064</v>
      </c>
      <c r="I297" s="361">
        <f>'NO3'!H50</f>
        <v>4.6937705456936225</v>
      </c>
      <c r="J297" s="361">
        <f>Cl!H50</f>
        <v>8.4441650230111769</v>
      </c>
      <c r="K297" s="361">
        <f>H!H50</f>
        <v>12.071212451700113</v>
      </c>
      <c r="L297" s="361">
        <f>'NH4'!H50</f>
        <v>6.3130999342537804</v>
      </c>
      <c r="M297" s="361">
        <f>Na!H50</f>
        <v>6.4208251150558846</v>
      </c>
      <c r="N297" s="361">
        <f>K!H50</f>
        <v>0.76336291913214993</v>
      </c>
      <c r="O297" s="361">
        <f>Mg!H50</f>
        <v>1.1096153846153844</v>
      </c>
      <c r="P297" s="362">
        <f>Ca!H50</f>
        <v>1.5499835634451016</v>
      </c>
      <c r="Q297" s="363">
        <f t="shared" si="571"/>
        <v>0.45885005875212237</v>
      </c>
      <c r="R297" s="364">
        <f t="shared" si="572"/>
        <v>28.683399079552927</v>
      </c>
      <c r="S297" s="365">
        <f t="shared" si="573"/>
        <v>30.887698316262902</v>
      </c>
      <c r="T297" s="365">
        <f t="shared" si="574"/>
        <v>29.142249138305051</v>
      </c>
      <c r="U297" s="365">
        <f t="shared" si="642"/>
        <v>3.7002830786608967</v>
      </c>
      <c r="V297" s="365">
        <f t="shared" si="576"/>
        <v>2.9076306942944568</v>
      </c>
      <c r="W297" s="358">
        <f t="shared" si="643"/>
        <v>2.4262685574120093</v>
      </c>
      <c r="X297" s="366">
        <f t="shared" si="578"/>
        <v>193.7579617834395</v>
      </c>
      <c r="Y297" s="367">
        <f t="shared" ref="Y297:AA297" si="656">H297*$E297/1000</f>
        <v>1.5060286624203825</v>
      </c>
      <c r="Z297" s="367">
        <f t="shared" si="656"/>
        <v>0.90945541401273888</v>
      </c>
      <c r="AA297" s="367">
        <f t="shared" si="656"/>
        <v>1.6361242038216559</v>
      </c>
      <c r="AB297" s="367">
        <f t="shared" ref="AB297:AF297" si="657">L297*$E297/1000</f>
        <v>1.2232133757961783</v>
      </c>
      <c r="AC297" s="367">
        <f t="shared" si="657"/>
        <v>1.2440859872611465</v>
      </c>
      <c r="AD297" s="367">
        <f t="shared" si="657"/>
        <v>0.14790764331210193</v>
      </c>
      <c r="AE297" s="367">
        <f t="shared" si="657"/>
        <v>0.21499681528662418</v>
      </c>
      <c r="AF297" s="367">
        <f t="shared" si="657"/>
        <v>0.30032165605095534</v>
      </c>
      <c r="AG297" s="368">
        <f t="shared" si="581"/>
        <v>2.3388935208962893</v>
      </c>
      <c r="AH297" s="369"/>
      <c r="AI297" s="344">
        <v>59.571097395815826</v>
      </c>
      <c r="AJ297" s="193"/>
      <c r="AK297" s="193"/>
      <c r="AL297" s="193"/>
      <c r="AM297" s="193"/>
    </row>
    <row r="298" spans="1:39" ht="12.75" customHeight="1">
      <c r="A298" s="329">
        <v>295</v>
      </c>
      <c r="B298" s="345">
        <v>9</v>
      </c>
      <c r="C298" s="331">
        <v>47</v>
      </c>
      <c r="D298" s="358">
        <f>測定日数!H51</f>
        <v>28</v>
      </c>
      <c r="E298" s="359">
        <f>mm!H51</f>
        <v>246.01910828025478</v>
      </c>
      <c r="F298" s="360">
        <f>pH!H51</f>
        <v>4.97</v>
      </c>
      <c r="G298" s="360">
        <f>EC!H51</f>
        <v>0.75</v>
      </c>
      <c r="H298" s="361">
        <f>'SO4'!H51</f>
        <v>8.4</v>
      </c>
      <c r="I298" s="361">
        <f>'NO3'!H51</f>
        <v>2.8</v>
      </c>
      <c r="J298" s="361">
        <f>Cl!H51</f>
        <v>5.6</v>
      </c>
      <c r="K298" s="361">
        <f>H!H51</f>
        <v>10.715193052376073</v>
      </c>
      <c r="L298" s="361">
        <f>'NH4'!H51</f>
        <v>10</v>
      </c>
      <c r="M298" s="361">
        <f>Na!H51</f>
        <v>2.2999999999999998</v>
      </c>
      <c r="N298" s="361">
        <f>K!H51</f>
        <v>0.5</v>
      </c>
      <c r="O298" s="361">
        <f>Mg!H51</f>
        <v>0.2</v>
      </c>
      <c r="P298" s="362">
        <f>Ca!H51</f>
        <v>0.4</v>
      </c>
      <c r="Q298" s="363">
        <f t="shared" si="571"/>
        <v>0.51691803550321602</v>
      </c>
      <c r="R298" s="364">
        <f t="shared" si="572"/>
        <v>25.199999999999996</v>
      </c>
      <c r="S298" s="365">
        <f t="shared" si="573"/>
        <v>24.715193052376069</v>
      </c>
      <c r="T298" s="365">
        <f t="shared" si="574"/>
        <v>25.716918035503213</v>
      </c>
      <c r="U298" s="365">
        <f t="shared" si="642"/>
        <v>-0.97126128935376088</v>
      </c>
      <c r="V298" s="365">
        <f t="shared" si="576"/>
        <v>-1.9862840589433415</v>
      </c>
      <c r="W298" s="358">
        <f t="shared" si="643"/>
        <v>-5.8221736606610115</v>
      </c>
      <c r="X298" s="366">
        <f t="shared" si="578"/>
        <v>246.01910828025478</v>
      </c>
      <c r="Y298" s="367">
        <f t="shared" ref="Y298:AA298" si="658">H298*$E298/1000</f>
        <v>2.0665605095541406</v>
      </c>
      <c r="Z298" s="367">
        <f t="shared" si="658"/>
        <v>0.68885350318471328</v>
      </c>
      <c r="AA298" s="367">
        <f t="shared" si="658"/>
        <v>1.3777070063694266</v>
      </c>
      <c r="AB298" s="367">
        <f t="shared" ref="AB298:AF298" si="659">L298*$E298/1000</f>
        <v>2.4601910828025479</v>
      </c>
      <c r="AC298" s="367">
        <f t="shared" si="659"/>
        <v>0.56584394904458601</v>
      </c>
      <c r="AD298" s="367">
        <f t="shared" si="659"/>
        <v>0.12300955414012739</v>
      </c>
      <c r="AE298" s="367">
        <f t="shared" si="659"/>
        <v>4.9203821656050965E-2</v>
      </c>
      <c r="AF298" s="367">
        <f t="shared" si="659"/>
        <v>9.8407643312101931E-2</v>
      </c>
      <c r="AG298" s="368">
        <f t="shared" si="581"/>
        <v>2.6361422397963428</v>
      </c>
      <c r="AH298" s="369"/>
      <c r="AI298" s="344">
        <v>49.915193052376068</v>
      </c>
      <c r="AJ298" s="193"/>
      <c r="AK298" s="193"/>
      <c r="AL298" s="193"/>
      <c r="AM298" s="193"/>
    </row>
    <row r="299" spans="1:39" ht="12.75" customHeight="1">
      <c r="A299" s="329">
        <v>296</v>
      </c>
      <c r="B299" s="345">
        <v>9</v>
      </c>
      <c r="C299" s="331">
        <v>48</v>
      </c>
      <c r="D299" s="358">
        <f>測定日数!H52</f>
        <v>28</v>
      </c>
      <c r="E299" s="359">
        <f>mm!H52</f>
        <v>65.923566878980893</v>
      </c>
      <c r="F299" s="360">
        <f>pH!H52</f>
        <v>4.49</v>
      </c>
      <c r="G299" s="360">
        <f>EC!H52</f>
        <v>1.71</v>
      </c>
      <c r="H299" s="361">
        <f>'SO4'!H52</f>
        <v>19</v>
      </c>
      <c r="I299" s="361">
        <f>'NO3'!H52</f>
        <v>6.2</v>
      </c>
      <c r="J299" s="361">
        <f>Cl!H52</f>
        <v>9.9</v>
      </c>
      <c r="K299" s="361">
        <f>H!H52</f>
        <v>32.359365692962818</v>
      </c>
      <c r="L299" s="361">
        <f>'NH4'!H52</f>
        <v>9.5</v>
      </c>
      <c r="M299" s="361">
        <f>Na!H52</f>
        <v>2.7</v>
      </c>
      <c r="N299" s="361">
        <f>K!H52</f>
        <v>1</v>
      </c>
      <c r="O299" s="361">
        <f>Mg!H52</f>
        <v>0.4</v>
      </c>
      <c r="P299" s="362">
        <f>Ca!H52</f>
        <v>1.3</v>
      </c>
      <c r="Q299" s="363">
        <f t="shared" si="571"/>
        <v>0.17116764881075791</v>
      </c>
      <c r="R299" s="364">
        <f t="shared" si="572"/>
        <v>54.1</v>
      </c>
      <c r="S299" s="365">
        <f t="shared" si="573"/>
        <v>48.959365692962812</v>
      </c>
      <c r="T299" s="365">
        <f t="shared" si="574"/>
        <v>54.27116764881076</v>
      </c>
      <c r="U299" s="365">
        <f t="shared" si="642"/>
        <v>-4.9880321623095396</v>
      </c>
      <c r="V299" s="365">
        <f t="shared" si="576"/>
        <v>-5.1455725199653291</v>
      </c>
      <c r="W299" s="358">
        <f t="shared" si="643"/>
        <v>-1.3036770710897405</v>
      </c>
      <c r="X299" s="366">
        <f t="shared" si="578"/>
        <v>65.923566878980893</v>
      </c>
      <c r="Y299" s="367">
        <f t="shared" ref="Y299:AA299" si="660">H299*$E299/1000</f>
        <v>1.2525477707006369</v>
      </c>
      <c r="Z299" s="367">
        <f t="shared" si="660"/>
        <v>0.40872611464968156</v>
      </c>
      <c r="AA299" s="367">
        <f t="shared" si="660"/>
        <v>0.65264331210191084</v>
      </c>
      <c r="AB299" s="367">
        <f t="shared" ref="AB299:AF299" si="661">L299*$E299/1000</f>
        <v>0.62627388535031847</v>
      </c>
      <c r="AC299" s="367">
        <f t="shared" si="661"/>
        <v>0.17799363057324843</v>
      </c>
      <c r="AD299" s="367">
        <f t="shared" si="661"/>
        <v>6.5923566878980891E-2</v>
      </c>
      <c r="AE299" s="367">
        <f t="shared" si="661"/>
        <v>2.6369426751592356E-2</v>
      </c>
      <c r="AF299" s="367">
        <f t="shared" si="661"/>
        <v>8.5700636942675157E-2</v>
      </c>
      <c r="AG299" s="368">
        <f t="shared" si="581"/>
        <v>2.1332448084214342</v>
      </c>
      <c r="AH299" s="369"/>
      <c r="AI299" s="344">
        <v>103.05936569296281</v>
      </c>
      <c r="AJ299" s="193"/>
      <c r="AK299" s="193"/>
      <c r="AL299" s="193"/>
      <c r="AM299" s="193"/>
    </row>
    <row r="300" spans="1:39" ht="12.75" customHeight="1">
      <c r="A300" s="329">
        <v>297</v>
      </c>
      <c r="B300" s="345">
        <v>9</v>
      </c>
      <c r="C300" s="331">
        <v>49</v>
      </c>
      <c r="D300" s="358">
        <f>測定日数!H53</f>
        <v>28</v>
      </c>
      <c r="E300" s="359">
        <f>mm!H53</f>
        <v>138.50318471337579</v>
      </c>
      <c r="F300" s="360">
        <f>pH!H53</f>
        <v>4.8746651891122355</v>
      </c>
      <c r="G300" s="360">
        <f>EC!H53</f>
        <v>0.89091768222579892</v>
      </c>
      <c r="H300" s="361">
        <f>'SO4'!H53</f>
        <v>5.5062904121152734</v>
      </c>
      <c r="I300" s="361">
        <f>'NO3'!H53</f>
        <v>6.2928982317581292</v>
      </c>
      <c r="J300" s="361">
        <f>Cl!H53</f>
        <v>5.6158280365059783</v>
      </c>
      <c r="K300" s="361">
        <f>H!H53</f>
        <v>13.345498809670145</v>
      </c>
      <c r="L300" s="361">
        <f>'NH4'!H53</f>
        <v>4.5029106517510895</v>
      </c>
      <c r="M300" s="361">
        <f>Na!H53</f>
        <v>5.126372141070636</v>
      </c>
      <c r="N300" s="361">
        <f>K!H53</f>
        <v>0</v>
      </c>
      <c r="O300" s="361">
        <f>Mg!H53</f>
        <v>0.61593327350265104</v>
      </c>
      <c r="P300" s="362">
        <f>Ca!H53</f>
        <v>1.607483715921268</v>
      </c>
      <c r="Q300" s="363">
        <f t="shared" si="571"/>
        <v>0.41503705643872069</v>
      </c>
      <c r="R300" s="364">
        <f t="shared" si="572"/>
        <v>22.921307092494654</v>
      </c>
      <c r="S300" s="365">
        <f t="shared" si="573"/>
        <v>27.421615581339712</v>
      </c>
      <c r="T300" s="365">
        <f t="shared" si="574"/>
        <v>23.336344148933374</v>
      </c>
      <c r="U300" s="365">
        <f t="shared" si="642"/>
        <v>8.9393071554506385</v>
      </c>
      <c r="V300" s="365">
        <f t="shared" si="576"/>
        <v>8.0485335780149523</v>
      </c>
      <c r="W300" s="358">
        <f t="shared" si="643"/>
        <v>-10.11733659356482</v>
      </c>
      <c r="X300" s="366">
        <f t="shared" si="578"/>
        <v>138.50318471337579</v>
      </c>
      <c r="Y300" s="367">
        <f t="shared" ref="Y300:AA300" si="662">H300*$E300/1000</f>
        <v>0.76263875803469183</v>
      </c>
      <c r="Z300" s="367">
        <f t="shared" si="662"/>
        <v>0.87158644617567205</v>
      </c>
      <c r="AA300" s="367">
        <f t="shared" si="662"/>
        <v>0.77781006785874196</v>
      </c>
      <c r="AB300" s="367">
        <f t="shared" ref="AB300:AF300" si="663">L300*$E300/1000</f>
        <v>0.62366746574730847</v>
      </c>
      <c r="AC300" s="367">
        <f t="shared" si="663"/>
        <v>0.71001886756421007</v>
      </c>
      <c r="AD300" s="367">
        <f t="shared" si="663"/>
        <v>0</v>
      </c>
      <c r="AE300" s="367">
        <f t="shared" si="663"/>
        <v>8.5308719951051881E-2</v>
      </c>
      <c r="AF300" s="367">
        <f t="shared" si="663"/>
        <v>0.22264161402998706</v>
      </c>
      <c r="AG300" s="368">
        <f t="shared" si="581"/>
        <v>1.848394086727881</v>
      </c>
      <c r="AH300" s="369"/>
      <c r="AI300" s="344">
        <v>50.342922673834366</v>
      </c>
      <c r="AJ300" s="193"/>
      <c r="AK300" s="193"/>
      <c r="AL300" s="193"/>
      <c r="AM300" s="193"/>
    </row>
    <row r="301" spans="1:39" ht="12.75" customHeight="1">
      <c r="A301" s="329">
        <v>298</v>
      </c>
      <c r="B301" s="345">
        <v>9</v>
      </c>
      <c r="C301" s="331">
        <v>50</v>
      </c>
      <c r="D301" s="358">
        <f>測定日数!H54</f>
        <v>28</v>
      </c>
      <c r="E301" s="359">
        <f>mm!H54</f>
        <v>571.26184005723599</v>
      </c>
      <c r="F301" s="360">
        <f>pH!H54</f>
        <v>4.71</v>
      </c>
      <c r="G301" s="360">
        <f>EC!H54</f>
        <v>1.3</v>
      </c>
      <c r="H301" s="361">
        <f>'SO4'!H54</f>
        <v>9.6999999999999993</v>
      </c>
      <c r="I301" s="361">
        <f>'NO3'!H54</f>
        <v>5.7</v>
      </c>
      <c r="J301" s="361">
        <f>Cl!H54</f>
        <v>30.7</v>
      </c>
      <c r="K301" s="361">
        <f>H!H54</f>
        <v>19.498445997580465</v>
      </c>
      <c r="L301" s="361">
        <f>'NH4'!H54</f>
        <v>4.5999999999999996</v>
      </c>
      <c r="M301" s="361">
        <f>Na!H54</f>
        <v>30.8</v>
      </c>
      <c r="N301" s="361">
        <f>K!H54</f>
        <v>0.9</v>
      </c>
      <c r="O301" s="361">
        <f>Mg!H54</f>
        <v>3.4</v>
      </c>
      <c r="P301" s="362">
        <f>Ca!H54</f>
        <v>1.2</v>
      </c>
      <c r="Q301" s="363">
        <f t="shared" si="571"/>
        <v>0.284067588943204</v>
      </c>
      <c r="R301" s="364">
        <f t="shared" si="572"/>
        <v>55.8</v>
      </c>
      <c r="S301" s="365">
        <f t="shared" si="573"/>
        <v>64.998445997580461</v>
      </c>
      <c r="T301" s="365">
        <f t="shared" si="574"/>
        <v>56.084067588943199</v>
      </c>
      <c r="U301" s="365">
        <f t="shared" si="642"/>
        <v>7.6147055714315277</v>
      </c>
      <c r="V301" s="365">
        <f t="shared" si="576"/>
        <v>7.3622343512609589</v>
      </c>
      <c r="W301" s="358">
        <f t="shared" si="643"/>
        <v>2.1594779212515727</v>
      </c>
      <c r="X301" s="366">
        <f t="shared" si="578"/>
        <v>571.26184005723599</v>
      </c>
      <c r="Y301" s="367">
        <f t="shared" ref="Y301:AA301" si="664">H301*$E301/1000</f>
        <v>5.5412398485551888</v>
      </c>
      <c r="Z301" s="367">
        <f t="shared" si="664"/>
        <v>3.2561924883262456</v>
      </c>
      <c r="AA301" s="367">
        <f t="shared" si="664"/>
        <v>17.537738489757142</v>
      </c>
      <c r="AB301" s="367">
        <f t="shared" ref="AB301:AF301" si="665">L301*$E301/1000</f>
        <v>2.6278044642632854</v>
      </c>
      <c r="AC301" s="367">
        <f t="shared" si="665"/>
        <v>17.594864673762871</v>
      </c>
      <c r="AD301" s="367">
        <f t="shared" si="665"/>
        <v>0.51413565605151246</v>
      </c>
      <c r="AE301" s="367">
        <f t="shared" si="665"/>
        <v>1.9422902561946023</v>
      </c>
      <c r="AF301" s="367">
        <f t="shared" si="665"/>
        <v>0.68551420806868313</v>
      </c>
      <c r="AG301" s="368">
        <f t="shared" si="581"/>
        <v>11.138718138834465</v>
      </c>
      <c r="AH301" s="369"/>
      <c r="AI301" s="344">
        <v>120.79844599758046</v>
      </c>
      <c r="AJ301" s="193"/>
      <c r="AK301" s="193"/>
      <c r="AL301" s="193"/>
      <c r="AM301" s="193"/>
    </row>
    <row r="302" spans="1:39" ht="12.75" customHeight="1">
      <c r="A302" s="329">
        <v>299</v>
      </c>
      <c r="B302" s="345">
        <v>9</v>
      </c>
      <c r="C302" s="331">
        <v>51</v>
      </c>
      <c r="D302" s="358">
        <f>測定日数!H55</f>
        <v>28</v>
      </c>
      <c r="E302" s="359">
        <f>mm!H55</f>
        <v>373</v>
      </c>
      <c r="F302" s="360">
        <f>pH!H55</f>
        <v>4.9827328957311039</v>
      </c>
      <c r="G302" s="360">
        <f>EC!H55</f>
        <v>1.0279436997319036</v>
      </c>
      <c r="H302" s="361">
        <f>'SO4'!H55</f>
        <v>8.0137302479069437</v>
      </c>
      <c r="I302" s="361">
        <f>'NO3'!H55</f>
        <v>3.6649800927204947</v>
      </c>
      <c r="J302" s="361">
        <f>Cl!H55</f>
        <v>20.592383638928066</v>
      </c>
      <c r="K302" s="361">
        <f>H!H55</f>
        <v>10.405599449703873</v>
      </c>
      <c r="L302" s="361">
        <f>'NH4'!H55</f>
        <v>2.6147583861897603</v>
      </c>
      <c r="M302" s="361">
        <f>Na!H55</f>
        <v>20.814504966024394</v>
      </c>
      <c r="N302" s="361">
        <f>K!H55</f>
        <v>1.6987445403618959</v>
      </c>
      <c r="O302" s="361">
        <f>Mg!H55</f>
        <v>2.6142717299280371</v>
      </c>
      <c r="P302" s="362">
        <f>Ca!H55</f>
        <v>1.6756032171581769</v>
      </c>
      <c r="Q302" s="363">
        <f t="shared" si="571"/>
        <v>0.53229768928205046</v>
      </c>
      <c r="R302" s="364">
        <f t="shared" si="572"/>
        <v>40.284824227462444</v>
      </c>
      <c r="S302" s="365">
        <f t="shared" si="573"/>
        <v>44.113357236452345</v>
      </c>
      <c r="T302" s="365">
        <f t="shared" si="574"/>
        <v>40.817121916744497</v>
      </c>
      <c r="U302" s="365">
        <f t="shared" si="642"/>
        <v>4.5362742923872412</v>
      </c>
      <c r="V302" s="365">
        <f t="shared" si="576"/>
        <v>3.8810982259526963</v>
      </c>
      <c r="W302" s="358">
        <f t="shared" si="643"/>
        <v>-8.9347518422183203</v>
      </c>
      <c r="X302" s="366">
        <f t="shared" si="578"/>
        <v>373</v>
      </c>
      <c r="Y302" s="367">
        <f t="shared" ref="Y302:AA302" si="666">H302*$E302/1000</f>
        <v>2.9891213824692899</v>
      </c>
      <c r="Z302" s="367">
        <f t="shared" si="666"/>
        <v>1.3670375745847445</v>
      </c>
      <c r="AA302" s="367">
        <f t="shared" si="666"/>
        <v>7.6809590973201685</v>
      </c>
      <c r="AB302" s="367">
        <f t="shared" ref="AB302:AF302" si="667">L302*$E302/1000</f>
        <v>0.97530487804878052</v>
      </c>
      <c r="AC302" s="367">
        <f t="shared" si="667"/>
        <v>7.7638103523270994</v>
      </c>
      <c r="AD302" s="367">
        <f t="shared" si="667"/>
        <v>0.63363171355498715</v>
      </c>
      <c r="AE302" s="367">
        <f t="shared" si="667"/>
        <v>0.97512335526315785</v>
      </c>
      <c r="AF302" s="367">
        <f t="shared" si="667"/>
        <v>0.625</v>
      </c>
      <c r="AG302" s="368">
        <f t="shared" si="581"/>
        <v>3.8812885947395444</v>
      </c>
      <c r="AH302" s="369"/>
      <c r="AI302" s="344">
        <v>84.398181463914796</v>
      </c>
      <c r="AJ302" s="193"/>
      <c r="AK302" s="193"/>
      <c r="AL302" s="193"/>
      <c r="AM302" s="193"/>
    </row>
    <row r="303" spans="1:39" ht="12.75" customHeight="1">
      <c r="A303" s="329">
        <v>300</v>
      </c>
      <c r="B303" s="345">
        <v>9</v>
      </c>
      <c r="C303" s="331">
        <v>52</v>
      </c>
      <c r="D303" s="358">
        <f>測定日数!H56</f>
        <v>28</v>
      </c>
      <c r="E303" s="359">
        <f>mm!H56</f>
        <v>1015.1920862036873</v>
      </c>
      <c r="F303" s="360">
        <f>pH!H56</f>
        <v>5.5</v>
      </c>
      <c r="G303" s="360">
        <f>EC!H56</f>
        <v>2.6</v>
      </c>
      <c r="H303" s="361">
        <f>'SO4'!H56</f>
        <v>11.3</v>
      </c>
      <c r="I303" s="361">
        <f>'NO3'!H56</f>
        <v>0.9</v>
      </c>
      <c r="J303" s="361">
        <f>Cl!H56</f>
        <v>179.8</v>
      </c>
      <c r="K303" s="361">
        <f>H!H56</f>
        <v>3.1622776601683795</v>
      </c>
      <c r="L303" s="361">
        <f>'NH4'!H56</f>
        <v>1</v>
      </c>
      <c r="M303" s="361">
        <f>Na!H56</f>
        <v>161.19999999999999</v>
      </c>
      <c r="N303" s="361">
        <f>K!H56</f>
        <v>3.3</v>
      </c>
      <c r="O303" s="361">
        <f>Mg!H56</f>
        <v>17.399999999999999</v>
      </c>
      <c r="P303" s="362">
        <f>Ca!H56</f>
        <v>3.5</v>
      </c>
      <c r="Q303" s="363">
        <f t="shared" si="571"/>
        <v>1.7515465553322167</v>
      </c>
      <c r="R303" s="364">
        <f t="shared" si="572"/>
        <v>203.3</v>
      </c>
      <c r="S303" s="365">
        <f t="shared" si="573"/>
        <v>210.46227766016838</v>
      </c>
      <c r="T303" s="365">
        <f t="shared" si="574"/>
        <v>205.05154655533224</v>
      </c>
      <c r="U303" s="365">
        <f t="shared" si="642"/>
        <v>1.7310127207997679</v>
      </c>
      <c r="V303" s="365">
        <f t="shared" si="576"/>
        <v>1.3021783607444892</v>
      </c>
      <c r="W303" s="358">
        <f t="shared" si="643"/>
        <v>2.5533797318882763</v>
      </c>
      <c r="X303" s="366">
        <f t="shared" si="578"/>
        <v>1015.1920862036873</v>
      </c>
      <c r="Y303" s="367">
        <f t="shared" ref="Y303:AA303" si="668">H303*$E303/1000</f>
        <v>11.471670574101667</v>
      </c>
      <c r="Z303" s="367">
        <f t="shared" si="668"/>
        <v>0.91367287758331861</v>
      </c>
      <c r="AA303" s="367">
        <f t="shared" si="668"/>
        <v>182.53153709942296</v>
      </c>
      <c r="AB303" s="367">
        <f t="shared" ref="AB303:AF303" si="669">L303*$E303/1000</f>
        <v>1.0151920862036872</v>
      </c>
      <c r="AC303" s="367">
        <f t="shared" si="669"/>
        <v>163.64896429603436</v>
      </c>
      <c r="AD303" s="367">
        <f t="shared" si="669"/>
        <v>3.3501338844721675</v>
      </c>
      <c r="AE303" s="367">
        <f t="shared" si="669"/>
        <v>17.664342299944156</v>
      </c>
      <c r="AF303" s="367">
        <f t="shared" si="669"/>
        <v>3.5531723017129053</v>
      </c>
      <c r="AG303" s="368">
        <f t="shared" si="581"/>
        <v>3.2103192549816524</v>
      </c>
      <c r="AH303" s="369"/>
      <c r="AI303" s="344">
        <v>413.76227766016837</v>
      </c>
      <c r="AJ303" s="193"/>
      <c r="AK303" s="193"/>
      <c r="AL303" s="193"/>
      <c r="AM303" s="193"/>
    </row>
    <row r="304" spans="1:39" ht="12.75" customHeight="1">
      <c r="A304" s="329">
        <v>301</v>
      </c>
      <c r="B304" s="345">
        <v>10</v>
      </c>
      <c r="C304" s="371">
        <v>1</v>
      </c>
      <c r="D304" s="358">
        <f>測定日数!I5</f>
        <v>28</v>
      </c>
      <c r="E304" s="359">
        <f>mm!I5</f>
        <v>82.200414439821884</v>
      </c>
      <c r="F304" s="360">
        <f>pH!I5</f>
        <v>4.802458942434801</v>
      </c>
      <c r="G304" s="360">
        <f>EC!I5</f>
        <v>1.6618615241635686</v>
      </c>
      <c r="H304" s="361">
        <f>'SO4'!I5</f>
        <v>10.831547048794034</v>
      </c>
      <c r="I304" s="361">
        <f>'NO3'!I5</f>
        <v>7.4383137309757306</v>
      </c>
      <c r="J304" s="361">
        <f>Cl!I5</f>
        <v>55.972612704045481</v>
      </c>
      <c r="K304" s="361">
        <f>H!I5</f>
        <v>15.7594500323753</v>
      </c>
      <c r="L304" s="361">
        <f>'NH4'!I5</f>
        <v>17.465459489642605</v>
      </c>
      <c r="M304" s="361">
        <f>Na!I5</f>
        <v>44.799230917236187</v>
      </c>
      <c r="N304" s="361">
        <f>K!I5</f>
        <v>1.2670791490024855</v>
      </c>
      <c r="O304" s="361">
        <f>Mg!I5</f>
        <v>4.8638323993215691</v>
      </c>
      <c r="P304" s="362">
        <f>Ca!I5</f>
        <v>2.6646010531670066</v>
      </c>
      <c r="Q304" s="363">
        <f t="shared" si="571"/>
        <v>0.3514638221063045</v>
      </c>
      <c r="R304" s="364">
        <f t="shared" si="572"/>
        <v>85.074020532609282</v>
      </c>
      <c r="S304" s="365">
        <f t="shared" si="573"/>
        <v>94.348086493233723</v>
      </c>
      <c r="T304" s="365">
        <f t="shared" si="574"/>
        <v>85.425484354715593</v>
      </c>
      <c r="U304" s="365">
        <f t="shared" si="642"/>
        <v>5.1688535567630218</v>
      </c>
      <c r="V304" s="365">
        <f t="shared" si="576"/>
        <v>4.9632446507194192</v>
      </c>
      <c r="W304" s="358">
        <f t="shared" si="643"/>
        <v>-0.34260731694362639</v>
      </c>
      <c r="X304" s="366">
        <f t="shared" si="578"/>
        <v>82.200414439821884</v>
      </c>
      <c r="Y304" s="367">
        <f t="shared" ref="Y304:AA304" si="670">H304*$E304/1000</f>
        <v>0.89035765643529918</v>
      </c>
      <c r="Z304" s="367">
        <f t="shared" si="670"/>
        <v>0.61143247141962287</v>
      </c>
      <c r="AA304" s="367">
        <f t="shared" si="670"/>
        <v>4.6009719615521778</v>
      </c>
      <c r="AB304" s="367">
        <f t="shared" ref="AB304:AF304" si="671">L304*$E304/1000</f>
        <v>1.4356680084305422</v>
      </c>
      <c r="AC304" s="367">
        <f t="shared" si="671"/>
        <v>3.6825153479820965</v>
      </c>
      <c r="AD304" s="367">
        <f t="shared" si="671"/>
        <v>0.10415443117606114</v>
      </c>
      <c r="AE304" s="367">
        <f t="shared" si="671"/>
        <v>0.3998090389900662</v>
      </c>
      <c r="AF304" s="367">
        <f t="shared" si="671"/>
        <v>0.21903131088711381</v>
      </c>
      <c r="AG304" s="368">
        <f t="shared" si="581"/>
        <v>1.2954333240049141</v>
      </c>
      <c r="AH304" s="369"/>
      <c r="AI304" s="344">
        <v>179.42210702584299</v>
      </c>
      <c r="AJ304" s="193"/>
      <c r="AK304" s="193"/>
      <c r="AL304" s="193"/>
      <c r="AM304" s="193"/>
    </row>
    <row r="305" spans="1:39" ht="12.75" customHeight="1">
      <c r="A305" s="329">
        <v>302</v>
      </c>
      <c r="B305" s="345">
        <v>10</v>
      </c>
      <c r="C305" s="371">
        <v>2</v>
      </c>
      <c r="D305" s="346">
        <f>測定日数!I6</f>
        <v>28</v>
      </c>
      <c r="E305" s="347">
        <f>mm!I6</f>
        <v>91.667845522704766</v>
      </c>
      <c r="F305" s="348">
        <f>pH!I6</f>
        <v>4.9628418752006507</v>
      </c>
      <c r="G305" s="348">
        <f>EC!I6</f>
        <v>2.8782145061728395</v>
      </c>
      <c r="H305" s="349">
        <f>'SO4'!I6</f>
        <v>25.887297997783662</v>
      </c>
      <c r="I305" s="349">
        <f>'NO3'!I6</f>
        <v>22.196479187594989</v>
      </c>
      <c r="J305" s="349">
        <f>Cl!I6</f>
        <v>110.82736245820431</v>
      </c>
      <c r="K305" s="349">
        <f>H!I6</f>
        <v>10.893266403994225</v>
      </c>
      <c r="L305" s="349">
        <f>'NH4'!I6</f>
        <v>42.281621058031369</v>
      </c>
      <c r="M305" s="349">
        <f>Na!I6</f>
        <v>107.22069781130108</v>
      </c>
      <c r="N305" s="349">
        <f>K!I6</f>
        <v>15.08907519666543</v>
      </c>
      <c r="O305" s="349">
        <f>Mg!I6</f>
        <v>16.289521598889515</v>
      </c>
      <c r="P305" s="350">
        <f>Ca!I6</f>
        <v>12.100729318455517</v>
      </c>
      <c r="Q305" s="351">
        <f t="shared" si="571"/>
        <v>0.50846792295844456</v>
      </c>
      <c r="R305" s="352">
        <f t="shared" si="572"/>
        <v>184.7984376413666</v>
      </c>
      <c r="S305" s="353">
        <f t="shared" si="573"/>
        <v>232.26516230468212</v>
      </c>
      <c r="T305" s="353">
        <f t="shared" si="574"/>
        <v>185.30690556432504</v>
      </c>
      <c r="U305" s="353"/>
      <c r="V305" s="353">
        <f t="shared" si="576"/>
        <v>11.245545464762252</v>
      </c>
      <c r="W305" s="346"/>
      <c r="X305" s="354">
        <f t="shared" si="578"/>
        <v>91.667845522704766</v>
      </c>
      <c r="Y305" s="355">
        <f t="shared" ref="Y305:AA305" si="672">H305*$E305/1000</f>
        <v>2.3730328338610569</v>
      </c>
      <c r="Z305" s="355">
        <f t="shared" si="672"/>
        <v>2.0347034253163887</v>
      </c>
      <c r="AA305" s="355">
        <f t="shared" si="672"/>
        <v>10.159305541507482</v>
      </c>
      <c r="AB305" s="355">
        <f t="shared" ref="AB305:AF305" si="673">L305*$E305/1000</f>
        <v>3.8758651075971602</v>
      </c>
      <c r="AC305" s="355">
        <f t="shared" si="673"/>
        <v>9.8286903638029557</v>
      </c>
      <c r="AD305" s="355">
        <f t="shared" si="673"/>
        <v>1.3831830142084027</v>
      </c>
      <c r="AE305" s="355">
        <f t="shared" si="673"/>
        <v>1.4932253495657668</v>
      </c>
      <c r="AF305" s="355">
        <f t="shared" si="673"/>
        <v>1.1092477858762451</v>
      </c>
      <c r="AG305" s="356">
        <f t="shared" si="581"/>
        <v>0.99856226195901232</v>
      </c>
      <c r="AH305" s="357"/>
      <c r="AI305" s="344">
        <v>0</v>
      </c>
      <c r="AJ305" s="193"/>
      <c r="AK305" s="193"/>
      <c r="AL305" s="193"/>
      <c r="AM305" s="193"/>
    </row>
    <row r="306" spans="1:39" ht="12.75" customHeight="1">
      <c r="A306" s="329">
        <v>303</v>
      </c>
      <c r="B306" s="345">
        <v>10</v>
      </c>
      <c r="C306" s="371">
        <v>3</v>
      </c>
      <c r="D306" s="358">
        <f>測定日数!I7</f>
        <v>28</v>
      </c>
      <c r="E306" s="359">
        <f>mm!I7</f>
        <v>96.337579617834393</v>
      </c>
      <c r="F306" s="360">
        <f>pH!I7</f>
        <v>5.0334784457448212</v>
      </c>
      <c r="G306" s="360">
        <f>EC!I7</f>
        <v>1.578105785123967</v>
      </c>
      <c r="H306" s="361">
        <f>'SO4'!I7</f>
        <v>12.330922865013774</v>
      </c>
      <c r="I306" s="361">
        <f>'NO3'!I7</f>
        <v>8.1245001332977882</v>
      </c>
      <c r="J306" s="361">
        <f>Cl!I7</f>
        <v>55.016843651283963</v>
      </c>
      <c r="K306" s="361">
        <f>H!I7</f>
        <v>9.2580933236686445</v>
      </c>
      <c r="L306" s="361">
        <f>'NH4'!I7</f>
        <v>15.483011937557393</v>
      </c>
      <c r="M306" s="361">
        <f>Na!I7</f>
        <v>42.642472152353577</v>
      </c>
      <c r="N306" s="361">
        <f>K!I7</f>
        <v>1.4360296759738751</v>
      </c>
      <c r="O306" s="361">
        <f>Mg!I7</f>
        <v>5.4164541033227911</v>
      </c>
      <c r="P306" s="362">
        <f>Ca!I7</f>
        <v>4.4239669421487609</v>
      </c>
      <c r="Q306" s="363">
        <f t="shared" si="571"/>
        <v>0.59827400189535929</v>
      </c>
      <c r="R306" s="364">
        <f t="shared" si="572"/>
        <v>87.803189514609301</v>
      </c>
      <c r="S306" s="365">
        <f t="shared" si="573"/>
        <v>88.500449180496602</v>
      </c>
      <c r="T306" s="365">
        <f t="shared" si="574"/>
        <v>88.401463516504663</v>
      </c>
      <c r="U306" s="365">
        <f t="shared" ref="U306:U307" si="674">(S306-R306)/(R306+S306)*100</f>
        <v>0.39548796102451467</v>
      </c>
      <c r="V306" s="365">
        <f t="shared" si="576"/>
        <v>5.5955112346061979E-2</v>
      </c>
      <c r="W306" s="358">
        <f t="shared" ref="W306:W307" si="675">100*((349.7*10^(2-F306)+(80*2*H306+71.5*I306+76.3*J306+73.5*L306+50.1*M306+73.5*N306+59.8*2*P306+53.3*2*O306)/10000)-G306)/((349.7*10^(2-F306)+(80*2*H306+71.5*I306+76.3*J306+73.5*L306+50.1*M306+73.5*N306+59.8*2*P306+53.3*2*O306)/10000)+G306)</f>
        <v>-4.3145180541486017</v>
      </c>
      <c r="X306" s="366">
        <f t="shared" si="578"/>
        <v>96.337579617834393</v>
      </c>
      <c r="Y306" s="367">
        <f t="shared" ref="Y306:AA306" si="676">H306*$E306/1000</f>
        <v>1.187931263269639</v>
      </c>
      <c r="Z306" s="367">
        <f t="shared" si="676"/>
        <v>0.78269467844668184</v>
      </c>
      <c r="AA306" s="367">
        <f t="shared" si="676"/>
        <v>5.3001895555775151</v>
      </c>
      <c r="AB306" s="367">
        <f t="shared" ref="AB306:AF306" si="677">L306*$E306/1000</f>
        <v>1.4915958952583157</v>
      </c>
      <c r="AC306" s="367">
        <f t="shared" si="677"/>
        <v>4.1080725560786489</v>
      </c>
      <c r="AD306" s="367">
        <f t="shared" si="677"/>
        <v>0.1383436232427061</v>
      </c>
      <c r="AE306" s="367">
        <f t="shared" si="677"/>
        <v>0.52180807842520516</v>
      </c>
      <c r="AF306" s="367">
        <f t="shared" si="677"/>
        <v>0.42619426751592365</v>
      </c>
      <c r="AG306" s="368">
        <f t="shared" si="581"/>
        <v>0.89190230267826909</v>
      </c>
      <c r="AH306" s="369"/>
      <c r="AI306" s="344">
        <v>176.30363869510592</v>
      </c>
      <c r="AJ306" s="193"/>
      <c r="AK306" s="193"/>
      <c r="AL306" s="193"/>
      <c r="AM306" s="193"/>
    </row>
    <row r="307" spans="1:39" ht="12.75" customHeight="1">
      <c r="A307" s="329">
        <v>304</v>
      </c>
      <c r="B307" s="345">
        <v>10</v>
      </c>
      <c r="C307" s="371">
        <v>4</v>
      </c>
      <c r="D307" s="358">
        <f>測定日数!I8</f>
        <v>28</v>
      </c>
      <c r="E307" s="359">
        <f>mm!I8</f>
        <v>124.81259489621496</v>
      </c>
      <c r="F307" s="360">
        <f>pH!I8</f>
        <v>4.7703924691407309</v>
      </c>
      <c r="G307" s="360">
        <f>EC!I8</f>
        <v>1.1319861773481932</v>
      </c>
      <c r="H307" s="361">
        <f>'SO4'!I8</f>
        <v>10.777703033780362</v>
      </c>
      <c r="I307" s="361">
        <f>'NO3'!I8</f>
        <v>6.7653989155442016</v>
      </c>
      <c r="J307" s="361">
        <f>Cl!I8</f>
        <v>23.011794636658987</v>
      </c>
      <c r="K307" s="361">
        <f>H!I8</f>
        <v>16.967096537906016</v>
      </c>
      <c r="L307" s="361">
        <f>'NH4'!I8</f>
        <v>8.172381023403462</v>
      </c>
      <c r="M307" s="361">
        <f>Na!I8</f>
        <v>19.3292870661924</v>
      </c>
      <c r="N307" s="361">
        <f>K!I8</f>
        <v>2.4339992850198691</v>
      </c>
      <c r="O307" s="361">
        <f>Mg!I8</f>
        <v>2.3709793554849452</v>
      </c>
      <c r="P307" s="362">
        <f>Ca!I8</f>
        <v>1.6105221020840481</v>
      </c>
      <c r="Q307" s="363">
        <f t="shared" si="571"/>
        <v>0.32644810679880321</v>
      </c>
      <c r="R307" s="364">
        <f t="shared" si="572"/>
        <v>51.332599619763918</v>
      </c>
      <c r="S307" s="365">
        <f t="shared" si="573"/>
        <v>54.865766827659741</v>
      </c>
      <c r="T307" s="365">
        <f t="shared" si="574"/>
        <v>51.659047726562719</v>
      </c>
      <c r="U307" s="365">
        <f t="shared" si="674"/>
        <v>3.3269506171217906</v>
      </c>
      <c r="V307" s="365">
        <f t="shared" si="576"/>
        <v>3.0103024487921188</v>
      </c>
      <c r="W307" s="358">
        <f t="shared" si="675"/>
        <v>3.292624770340034</v>
      </c>
      <c r="X307" s="366">
        <f t="shared" si="578"/>
        <v>124.81259489621496</v>
      </c>
      <c r="Y307" s="367">
        <f t="shared" ref="Y307:AA307" si="678">H307*$E307/1000</f>
        <v>1.3451930826669354</v>
      </c>
      <c r="Z307" s="367">
        <f t="shared" si="678"/>
        <v>0.84440699415711051</v>
      </c>
      <c r="AA307" s="367">
        <f t="shared" si="678"/>
        <v>2.8721618018202104</v>
      </c>
      <c r="AB307" s="367">
        <f t="shared" ref="AB307:AF307" si="679">L307*$E307/1000</f>
        <v>1.0200160820115709</v>
      </c>
      <c r="AC307" s="367">
        <f t="shared" si="679"/>
        <v>2.4125384762253193</v>
      </c>
      <c r="AD307" s="367">
        <f t="shared" si="679"/>
        <v>0.30379376673886177</v>
      </c>
      <c r="AE307" s="367">
        <f t="shared" si="679"/>
        <v>0.29592808580343133</v>
      </c>
      <c r="AF307" s="367">
        <f t="shared" si="679"/>
        <v>0.20101344269881685</v>
      </c>
      <c r="AG307" s="368">
        <f t="shared" si="581"/>
        <v>2.1177073467506347</v>
      </c>
      <c r="AH307" s="369"/>
      <c r="AI307" s="344">
        <v>110.50580773654931</v>
      </c>
      <c r="AJ307" s="193"/>
      <c r="AK307" s="193"/>
      <c r="AL307" s="193"/>
      <c r="AM307" s="193"/>
    </row>
    <row r="308" spans="1:39" ht="12.75" customHeight="1">
      <c r="A308" s="329">
        <v>305</v>
      </c>
      <c r="B308" s="345">
        <v>10</v>
      </c>
      <c r="C308" s="371">
        <v>5</v>
      </c>
      <c r="D308" s="358">
        <f>測定日数!I9</f>
        <v>0</v>
      </c>
      <c r="E308" s="359"/>
      <c r="F308" s="360"/>
      <c r="G308" s="360"/>
      <c r="H308" s="361"/>
      <c r="I308" s="361"/>
      <c r="J308" s="361"/>
      <c r="K308" s="361"/>
      <c r="L308" s="361"/>
      <c r="M308" s="361"/>
      <c r="N308" s="361"/>
      <c r="O308" s="361"/>
      <c r="P308" s="362"/>
      <c r="Q308" s="363"/>
      <c r="R308" s="364"/>
      <c r="S308" s="365"/>
      <c r="T308" s="365"/>
      <c r="U308" s="365"/>
      <c r="V308" s="365"/>
      <c r="W308" s="358"/>
      <c r="X308" s="366"/>
      <c r="Y308" s="367"/>
      <c r="Z308" s="367"/>
      <c r="AA308" s="367"/>
      <c r="AB308" s="367"/>
      <c r="AC308" s="367"/>
      <c r="AD308" s="367"/>
      <c r="AE308" s="367"/>
      <c r="AF308" s="367"/>
      <c r="AG308" s="368"/>
      <c r="AH308" s="369"/>
      <c r="AI308" s="344"/>
      <c r="AJ308" s="193"/>
      <c r="AK308" s="193"/>
      <c r="AL308" s="193"/>
      <c r="AM308" s="193"/>
    </row>
    <row r="309" spans="1:39" ht="12.75" customHeight="1">
      <c r="A309" s="329">
        <v>306</v>
      </c>
      <c r="B309" s="345">
        <v>10</v>
      </c>
      <c r="C309" s="371">
        <v>6</v>
      </c>
      <c r="D309" s="358">
        <f>測定日数!I10</f>
        <v>0</v>
      </c>
      <c r="E309" s="359"/>
      <c r="F309" s="360"/>
      <c r="G309" s="360"/>
      <c r="H309" s="361"/>
      <c r="I309" s="361"/>
      <c r="J309" s="361"/>
      <c r="K309" s="361"/>
      <c r="L309" s="361"/>
      <c r="M309" s="361"/>
      <c r="N309" s="361"/>
      <c r="O309" s="361"/>
      <c r="P309" s="362"/>
      <c r="Q309" s="363"/>
      <c r="R309" s="364"/>
      <c r="S309" s="365"/>
      <c r="T309" s="365"/>
      <c r="U309" s="365"/>
      <c r="V309" s="365"/>
      <c r="W309" s="358"/>
      <c r="X309" s="366"/>
      <c r="Y309" s="367"/>
      <c r="Z309" s="367"/>
      <c r="AA309" s="367"/>
      <c r="AB309" s="367"/>
      <c r="AC309" s="367"/>
      <c r="AD309" s="367"/>
      <c r="AE309" s="367"/>
      <c r="AF309" s="367"/>
      <c r="AG309" s="368"/>
      <c r="AH309" s="369"/>
      <c r="AI309" s="344"/>
      <c r="AJ309" s="193"/>
      <c r="AK309" s="193"/>
      <c r="AL309" s="193"/>
      <c r="AM309" s="193"/>
    </row>
    <row r="310" spans="1:39" ht="12.75" customHeight="1">
      <c r="A310" s="329">
        <v>307</v>
      </c>
      <c r="B310" s="345">
        <v>10</v>
      </c>
      <c r="C310" s="371">
        <v>7</v>
      </c>
      <c r="D310" s="358">
        <f>測定日数!I11</f>
        <v>28</v>
      </c>
      <c r="E310" s="359">
        <f>mm!I11</f>
        <v>189.5</v>
      </c>
      <c r="F310" s="360">
        <f>pH!I11</f>
        <v>4.8</v>
      </c>
      <c r="G310" s="360">
        <f>EC!I11</f>
        <v>2.33</v>
      </c>
      <c r="H310" s="361">
        <f>'SO4'!I11</f>
        <v>17.3</v>
      </c>
      <c r="I310" s="361">
        <f>'NO3'!I11</f>
        <v>7.9</v>
      </c>
      <c r="J310" s="361">
        <f>Cl!I11</f>
        <v>107.5</v>
      </c>
      <c r="K310" s="361">
        <f>H!I11</f>
        <v>15.848931924611144</v>
      </c>
      <c r="L310" s="361">
        <f>'NH4'!I11</f>
        <v>6.8</v>
      </c>
      <c r="M310" s="361">
        <f>Na!I11</f>
        <v>94.4</v>
      </c>
      <c r="N310" s="361">
        <f>K!I11</f>
        <v>2.2000000000000002</v>
      </c>
      <c r="O310" s="361">
        <f>Mg!I11</f>
        <v>10.1</v>
      </c>
      <c r="P310" s="362">
        <f>Ca!I11</f>
        <v>3.7</v>
      </c>
      <c r="Q310" s="363">
        <f t="shared" ref="Q310:Q358" si="680">1.24*10^(F310-5.35)</f>
        <v>0.34947948347679242</v>
      </c>
      <c r="R310" s="364">
        <f t="shared" ref="R310:R358" si="681">SUM(H310:J310)+H310</f>
        <v>150</v>
      </c>
      <c r="S310" s="365">
        <f t="shared" ref="S310:S358" si="682">SUM(K310:P310)+O310+P310</f>
        <v>146.84893192461112</v>
      </c>
      <c r="T310" s="365">
        <f t="shared" ref="T310:T358" si="683">SUM(H310:J310,Q310)+H310</f>
        <v>150.34947948347678</v>
      </c>
      <c r="U310" s="365">
        <f t="shared" ref="U310:U339" si="684">(S310-R310)/(R310+S310)*100</f>
        <v>-1.0615056132959693</v>
      </c>
      <c r="V310" s="365">
        <f t="shared" ref="V310:V358" si="685">(S310-T310)/(S310+T310)*100</f>
        <v>-1.1778486776832076</v>
      </c>
      <c r="W310" s="358">
        <f t="shared" ref="W310:W339" si="686">100*((349.7*10^(2-F310)+(80*2*H310+71.5*I310+76.3*J310+73.5*L310+50.1*M310+73.5*N310+59.8*2*P310+53.3*2*O310)/10000)-G310)/((349.7*10^(2-F310)+(80*2*H310+71.5*I310+76.3*J310+73.5*L310+50.1*M310+73.5*N310+59.8*2*P310+53.3*2*O310)/10000)+G310)</f>
        <v>1.4540632591178286</v>
      </c>
      <c r="X310" s="366">
        <f t="shared" ref="X310:X358" si="687">E310</f>
        <v>189.5</v>
      </c>
      <c r="Y310" s="367">
        <f t="shared" ref="Y310:AA310" si="688">H310*$E310/1000</f>
        <v>3.2783500000000001</v>
      </c>
      <c r="Z310" s="367">
        <f t="shared" si="688"/>
        <v>1.49705</v>
      </c>
      <c r="AA310" s="367">
        <f t="shared" si="688"/>
        <v>20.37125</v>
      </c>
      <c r="AB310" s="367">
        <f t="shared" ref="AB310:AF310" si="689">L310*$E310/1000</f>
        <v>1.2886</v>
      </c>
      <c r="AC310" s="367">
        <f t="shared" si="689"/>
        <v>17.8888</v>
      </c>
      <c r="AD310" s="367">
        <f t="shared" si="689"/>
        <v>0.41690000000000005</v>
      </c>
      <c r="AE310" s="367">
        <f t="shared" si="689"/>
        <v>1.91395</v>
      </c>
      <c r="AF310" s="367">
        <f t="shared" si="689"/>
        <v>0.70114999999999994</v>
      </c>
      <c r="AG310" s="368">
        <f t="shared" ref="AG310:AG358" si="690">K310*$E310/1000</f>
        <v>3.0033725997138117</v>
      </c>
      <c r="AH310" s="369"/>
      <c r="AI310" s="344">
        <v>267.09586907437563</v>
      </c>
      <c r="AJ310" s="193"/>
      <c r="AK310" s="193"/>
      <c r="AL310" s="193"/>
      <c r="AM310" s="193"/>
    </row>
    <row r="311" spans="1:39" ht="12.75" customHeight="1">
      <c r="A311" s="329">
        <v>308</v>
      </c>
      <c r="B311" s="345">
        <v>10</v>
      </c>
      <c r="C311" s="371">
        <v>8</v>
      </c>
      <c r="D311" s="346">
        <f>測定日数!I12</f>
        <v>28</v>
      </c>
      <c r="E311" s="347">
        <f>mm!I12</f>
        <v>108.16783439490445</v>
      </c>
      <c r="F311" s="348">
        <f>pH!I12</f>
        <v>4.6004267249207622</v>
      </c>
      <c r="G311" s="348">
        <f>EC!I12</f>
        <v>2.772604498199601</v>
      </c>
      <c r="H311" s="349">
        <f>'SO4'!I12</f>
        <v>19.178362704249196</v>
      </c>
      <c r="I311" s="349">
        <f>'NO3'!I12</f>
        <v>13.714295680527277</v>
      </c>
      <c r="J311" s="349">
        <f>Cl!I12</f>
        <v>93.198914199327234</v>
      </c>
      <c r="K311" s="349">
        <f>H!I12</f>
        <v>25.094195382965829</v>
      </c>
      <c r="L311" s="349">
        <f>'NH4'!I12</f>
        <v>13.185765310585534</v>
      </c>
      <c r="M311" s="349">
        <f>Na!I12</f>
        <v>82.854026838094441</v>
      </c>
      <c r="N311" s="349">
        <f>K!I12</f>
        <v>2.0945831609720691</v>
      </c>
      <c r="O311" s="349">
        <f>Mg!I12</f>
        <v>8.7637874532310658</v>
      </c>
      <c r="P311" s="350">
        <f>Ca!I12</f>
        <v>2.9466152084622652</v>
      </c>
      <c r="Q311" s="351">
        <f t="shared" si="680"/>
        <v>0.22072341663649384</v>
      </c>
      <c r="R311" s="352">
        <f t="shared" si="681"/>
        <v>145.26993528835291</v>
      </c>
      <c r="S311" s="353">
        <f t="shared" si="682"/>
        <v>146.64937601600454</v>
      </c>
      <c r="T311" s="353">
        <f t="shared" si="683"/>
        <v>145.49065870498941</v>
      </c>
      <c r="U311" s="353">
        <f t="shared" si="684"/>
        <v>0.47254178611479747</v>
      </c>
      <c r="V311" s="353">
        <f t="shared" si="685"/>
        <v>0.39663078431607224</v>
      </c>
      <c r="W311" s="346">
        <f t="shared" si="686"/>
        <v>-2.2678639402400091</v>
      </c>
      <c r="X311" s="354">
        <f t="shared" si="687"/>
        <v>108.16783439490445</v>
      </c>
      <c r="Y311" s="355">
        <f t="shared" ref="Y311:AA311" si="691">H311*$E311/1000</f>
        <v>2.0744819609586389</v>
      </c>
      <c r="Z311" s="355">
        <f t="shared" si="691"/>
        <v>1.4834456640140279</v>
      </c>
      <c r="AA311" s="355">
        <f t="shared" si="691"/>
        <v>10.081124716897737</v>
      </c>
      <c r="AB311" s="355">
        <f t="shared" ref="AB311:AF311" si="692">L311*$E311/1000</f>
        <v>1.426275678485492</v>
      </c>
      <c r="AC311" s="355">
        <f t="shared" si="692"/>
        <v>8.9621406539739681</v>
      </c>
      <c r="AD311" s="355">
        <f t="shared" si="692"/>
        <v>0.22656652448238224</v>
      </c>
      <c r="AE311" s="355">
        <f t="shared" si="692"/>
        <v>0.94795990991323931</v>
      </c>
      <c r="AF311" s="355">
        <f t="shared" si="692"/>
        <v>0.31872898589445314</v>
      </c>
      <c r="AG311" s="356">
        <f t="shared" si="690"/>
        <v>2.7143847704580235</v>
      </c>
      <c r="AH311" s="357"/>
      <c r="AI311" s="344">
        <v>291.91931130435745</v>
      </c>
      <c r="AJ311" s="193"/>
      <c r="AK311" s="193"/>
      <c r="AL311" s="193"/>
      <c r="AM311" s="193"/>
    </row>
    <row r="312" spans="1:39" ht="12.75" customHeight="1">
      <c r="A312" s="329">
        <v>309</v>
      </c>
      <c r="B312" s="345">
        <v>10</v>
      </c>
      <c r="C312" s="371">
        <v>9</v>
      </c>
      <c r="D312" s="358">
        <f>測定日数!I13</f>
        <v>28</v>
      </c>
      <c r="E312" s="359">
        <f>mm!I13</f>
        <v>98.268789808917191</v>
      </c>
      <c r="F312" s="360">
        <f>pH!I13</f>
        <v>4.53</v>
      </c>
      <c r="G312" s="360">
        <f>EC!I13</f>
        <v>3.0705078038915756</v>
      </c>
      <c r="H312" s="361">
        <f>'SO4'!I13</f>
        <v>20.331358138305074</v>
      </c>
      <c r="I312" s="361">
        <f>'NO3'!I13</f>
        <v>15.597246438993471</v>
      </c>
      <c r="J312" s="361">
        <f>Cl!I13</f>
        <v>105.23171634730598</v>
      </c>
      <c r="K312" s="361">
        <f>H!I13</f>
        <v>29.512092266663849</v>
      </c>
      <c r="L312" s="361">
        <f>'NH4'!I13</f>
        <v>13.396779462585156</v>
      </c>
      <c r="M312" s="361">
        <f>Na!I13</f>
        <v>87.212358445505174</v>
      </c>
      <c r="N312" s="361">
        <f>K!I13</f>
        <v>2.2961035147019282</v>
      </c>
      <c r="O312" s="361">
        <f>Mg!I13</f>
        <v>9.8012486874683997</v>
      </c>
      <c r="P312" s="362">
        <f>Ca!I13</f>
        <v>3.4061975477364843</v>
      </c>
      <c r="Q312" s="363">
        <f t="shared" si="680"/>
        <v>0.18768159480609004</v>
      </c>
      <c r="R312" s="364">
        <f t="shared" si="681"/>
        <v>161.49167906290958</v>
      </c>
      <c r="S312" s="365">
        <f t="shared" si="682"/>
        <v>158.83222615986588</v>
      </c>
      <c r="T312" s="365">
        <f t="shared" si="683"/>
        <v>161.67936065771568</v>
      </c>
      <c r="U312" s="365">
        <f t="shared" si="684"/>
        <v>-0.83023866145554515</v>
      </c>
      <c r="V312" s="365">
        <f t="shared" si="685"/>
        <v>-0.88830938254667013</v>
      </c>
      <c r="W312" s="358">
        <f t="shared" si="686"/>
        <v>-1.6761178499039138</v>
      </c>
      <c r="X312" s="366">
        <f t="shared" si="687"/>
        <v>98.268789808917191</v>
      </c>
      <c r="Y312" s="367">
        <f t="shared" ref="Y312:AA312" si="693">H312*$E312/1000</f>
        <v>1.9979379594229192</v>
      </c>
      <c r="Z312" s="367">
        <f t="shared" si="693"/>
        <v>1.5327225319113316</v>
      </c>
      <c r="AA312" s="367">
        <f t="shared" si="693"/>
        <v>10.340993414965006</v>
      </c>
      <c r="AB312" s="367">
        <f t="shared" ref="AB312:AF312" si="694">L312*$E312/1000</f>
        <v>1.3164853051251995</v>
      </c>
      <c r="AC312" s="367">
        <f t="shared" si="694"/>
        <v>8.570252920821293</v>
      </c>
      <c r="AD312" s="367">
        <f t="shared" si="694"/>
        <v>0.22563531366575978</v>
      </c>
      <c r="AE312" s="367">
        <f t="shared" si="694"/>
        <v>0.9631568471337576</v>
      </c>
      <c r="AF312" s="367">
        <f t="shared" si="694"/>
        <v>0.33472291086616573</v>
      </c>
      <c r="AG312" s="368">
        <f t="shared" si="690"/>
        <v>2.9001175917741602</v>
      </c>
      <c r="AH312" s="369"/>
      <c r="AI312" s="344">
        <v>320.32390522277547</v>
      </c>
      <c r="AJ312" s="193"/>
      <c r="AK312" s="193"/>
      <c r="AL312" s="193"/>
      <c r="AM312" s="193"/>
    </row>
    <row r="313" spans="1:39" ht="12.75" customHeight="1">
      <c r="A313" s="329">
        <v>310</v>
      </c>
      <c r="B313" s="345">
        <v>10</v>
      </c>
      <c r="C313" s="371">
        <v>10</v>
      </c>
      <c r="D313" s="358">
        <f>測定日数!I14</f>
        <v>28</v>
      </c>
      <c r="E313" s="359">
        <f>mm!I14</f>
        <v>210.04777070063696</v>
      </c>
      <c r="F313" s="360">
        <f>pH!I14</f>
        <v>4.6708967927056984</v>
      </c>
      <c r="G313" s="360">
        <f>EC!I14</f>
        <v>1.4027708892426651</v>
      </c>
      <c r="H313" s="361">
        <f>'SO4'!I14</f>
        <v>13.067126401057781</v>
      </c>
      <c r="I313" s="361">
        <f>'NO3'!I14</f>
        <v>15.776469864509382</v>
      </c>
      <c r="J313" s="361">
        <f>Cl!I14</f>
        <v>12.582100522947067</v>
      </c>
      <c r="K313" s="361">
        <f>H!I14</f>
        <v>21.335518778064415</v>
      </c>
      <c r="L313" s="361">
        <f>'NH4'!I14</f>
        <v>12.137747131150558</v>
      </c>
      <c r="M313" s="361">
        <f>Na!I14</f>
        <v>9.7473036254008072</v>
      </c>
      <c r="N313" s="361">
        <f>K!I14</f>
        <v>1.4543387515339881</v>
      </c>
      <c r="O313" s="361">
        <f>Mg!I14</f>
        <v>1.3971076882442679</v>
      </c>
      <c r="P313" s="362">
        <f>Ca!I14</f>
        <v>2.6816561260013518</v>
      </c>
      <c r="Q313" s="363">
        <f t="shared" si="680"/>
        <v>0.25960824296274471</v>
      </c>
      <c r="R313" s="364">
        <f t="shared" si="681"/>
        <v>54.492823189572007</v>
      </c>
      <c r="S313" s="365">
        <f t="shared" si="682"/>
        <v>52.832435914641003</v>
      </c>
      <c r="T313" s="365">
        <f t="shared" si="683"/>
        <v>54.752431432534749</v>
      </c>
      <c r="U313" s="365">
        <f t="shared" si="684"/>
        <v>-1.5470610448922981</v>
      </c>
      <c r="V313" s="365">
        <f t="shared" si="685"/>
        <v>-1.7846334389184413</v>
      </c>
      <c r="W313" s="358">
        <f t="shared" si="686"/>
        <v>-1.5598091379597652</v>
      </c>
      <c r="X313" s="366">
        <f t="shared" si="687"/>
        <v>210.04777070063696</v>
      </c>
      <c r="Y313" s="367">
        <f t="shared" ref="Y313:AA313" si="695">H313*$E313/1000</f>
        <v>2.7447207700056242</v>
      </c>
      <c r="Z313" s="367">
        <f t="shared" si="695"/>
        <v>3.3138123245659759</v>
      </c>
      <c r="AA313" s="367">
        <f t="shared" si="695"/>
        <v>2.6428421655763499</v>
      </c>
      <c r="AB313" s="367">
        <f t="shared" ref="AB313:AF313" si="696">L313*$E313/1000</f>
        <v>2.5495067262262263</v>
      </c>
      <c r="AC313" s="367">
        <f t="shared" si="696"/>
        <v>2.047399396857676</v>
      </c>
      <c r="AD313" s="367">
        <f t="shared" si="696"/>
        <v>0.30548061260326176</v>
      </c>
      <c r="AE313" s="367">
        <f t="shared" si="696"/>
        <v>0.29345935534442896</v>
      </c>
      <c r="AF313" s="367">
        <f t="shared" si="696"/>
        <v>0.56327589105229037</v>
      </c>
      <c r="AG313" s="368">
        <f t="shared" si="690"/>
        <v>4.481478156074008</v>
      </c>
      <c r="AH313" s="369"/>
      <c r="AI313" s="344">
        <v>107.32525910421302</v>
      </c>
      <c r="AJ313" s="193"/>
      <c r="AK313" s="193"/>
      <c r="AL313" s="193"/>
      <c r="AM313" s="193"/>
    </row>
    <row r="314" spans="1:39" ht="12.75" customHeight="1">
      <c r="A314" s="329">
        <v>311</v>
      </c>
      <c r="B314" s="345">
        <v>10</v>
      </c>
      <c r="C314" s="371">
        <v>11</v>
      </c>
      <c r="D314" s="358">
        <f>測定日数!I15</f>
        <v>28</v>
      </c>
      <c r="E314" s="359">
        <f>mm!I15</f>
        <v>260.50955414012742</v>
      </c>
      <c r="F314" s="360">
        <f>pH!I15</f>
        <v>4.74</v>
      </c>
      <c r="G314" s="360">
        <f>EC!I15</f>
        <v>1.1499999999999999</v>
      </c>
      <c r="H314" s="361">
        <f>'SO4'!I15</f>
        <v>10.5</v>
      </c>
      <c r="I314" s="361">
        <f>'NO3'!I15</f>
        <v>9.6758587324625065</v>
      </c>
      <c r="J314" s="361">
        <f>Cl!I15</f>
        <v>21.156558533145272</v>
      </c>
      <c r="K314" s="361">
        <f>H!I15</f>
        <v>18.197008586099834</v>
      </c>
      <c r="L314" s="361">
        <f>'NH4'!I15</f>
        <v>5.5432372505543244</v>
      </c>
      <c r="M314" s="361">
        <f>Na!I15</f>
        <v>18.703784254023489</v>
      </c>
      <c r="N314" s="361">
        <f>K!I15</f>
        <v>0.25575447570332482</v>
      </c>
      <c r="O314" s="361">
        <f>Mg!I15</f>
        <v>2.4671052631578947</v>
      </c>
      <c r="P314" s="362">
        <f>Ca!I15</f>
        <v>1.9960079840319362</v>
      </c>
      <c r="Q314" s="363">
        <f t="shared" si="680"/>
        <v>0.3043839055449441</v>
      </c>
      <c r="R314" s="364">
        <f t="shared" si="681"/>
        <v>51.832417265607781</v>
      </c>
      <c r="S314" s="365">
        <f t="shared" si="682"/>
        <v>51.626011060760632</v>
      </c>
      <c r="T314" s="365">
        <f t="shared" si="683"/>
        <v>52.136801171152726</v>
      </c>
      <c r="U314" s="365">
        <f t="shared" si="684"/>
        <v>-0.19950641836160754</v>
      </c>
      <c r="V314" s="365">
        <f t="shared" si="685"/>
        <v>-0.4922670265050843</v>
      </c>
      <c r="W314" s="358">
        <f t="shared" si="686"/>
        <v>3.0131890957830048</v>
      </c>
      <c r="X314" s="366">
        <f t="shared" si="687"/>
        <v>260.50955414012742</v>
      </c>
      <c r="Y314" s="367">
        <f t="shared" ref="Y314:AA314" si="697">H314*$E314/1000</f>
        <v>2.7353503184713381</v>
      </c>
      <c r="Z314" s="367">
        <f t="shared" si="697"/>
        <v>2.5206536443166661</v>
      </c>
      <c r="AA314" s="367">
        <f t="shared" si="697"/>
        <v>5.5114856306091831</v>
      </c>
      <c r="AB314" s="367">
        <f t="shared" ref="AB314:AF314" si="698">L314*$E314/1000</f>
        <v>1.4440662646348528</v>
      </c>
      <c r="AC314" s="367">
        <f t="shared" si="698"/>
        <v>4.8725144967487948</v>
      </c>
      <c r="AD314" s="367">
        <f t="shared" si="698"/>
        <v>6.6626484434815197E-2</v>
      </c>
      <c r="AE314" s="367">
        <f t="shared" si="698"/>
        <v>0.64270449212202485</v>
      </c>
      <c r="AF314" s="367">
        <f t="shared" si="698"/>
        <v>0.51997914998029438</v>
      </c>
      <c r="AG314" s="368">
        <f t="shared" si="690"/>
        <v>4.740494593448938</v>
      </c>
      <c r="AH314" s="369"/>
      <c r="AI314" s="344">
        <v>103.45842832636842</v>
      </c>
      <c r="AJ314" s="193"/>
      <c r="AK314" s="193"/>
      <c r="AL314" s="193"/>
      <c r="AM314" s="193"/>
    </row>
    <row r="315" spans="1:39" ht="12.75" customHeight="1">
      <c r="A315" s="329">
        <v>312</v>
      </c>
      <c r="B315" s="345">
        <v>10</v>
      </c>
      <c r="C315" s="371">
        <v>12</v>
      </c>
      <c r="D315" s="358">
        <f>測定日数!I16</f>
        <v>27</v>
      </c>
      <c r="E315" s="359">
        <f>mm!I16</f>
        <v>173.08917197452229</v>
      </c>
      <c r="F315" s="360">
        <f>pH!I16</f>
        <v>4.7554038239261036</v>
      </c>
      <c r="G315" s="360">
        <f>EC!I16</f>
        <v>1.3134323827046919</v>
      </c>
      <c r="H315" s="361">
        <f>'SO4'!I16</f>
        <v>15.697692067335526</v>
      </c>
      <c r="I315" s="361">
        <f>'NO3'!I16</f>
        <v>20.277466598481681</v>
      </c>
      <c r="J315" s="361">
        <f>Cl!I16</f>
        <v>12.706910623434018</v>
      </c>
      <c r="K315" s="361">
        <f>H!I16</f>
        <v>17.562897878223286</v>
      </c>
      <c r="L315" s="361">
        <f>'NH4'!I16</f>
        <v>31.955972315431111</v>
      </c>
      <c r="M315" s="361">
        <f>Na!I16</f>
        <v>9.5893858895491935</v>
      </c>
      <c r="N315" s="361">
        <f>K!I16</f>
        <v>0.65597376104955796</v>
      </c>
      <c r="O315" s="361">
        <f>Mg!I16</f>
        <v>1.9405887688803434</v>
      </c>
      <c r="P315" s="362">
        <f>Ca!I16</f>
        <v>3.9539136997394362</v>
      </c>
      <c r="Q315" s="363">
        <f t="shared" si="680"/>
        <v>0.31537372596920654</v>
      </c>
      <c r="R315" s="364">
        <f t="shared" si="681"/>
        <v>64.379761356586755</v>
      </c>
      <c r="S315" s="365">
        <f t="shared" si="682"/>
        <v>71.553234781492705</v>
      </c>
      <c r="T315" s="365">
        <f t="shared" si="683"/>
        <v>64.695135082555964</v>
      </c>
      <c r="U315" s="365">
        <f t="shared" si="684"/>
        <v>5.277212765632858</v>
      </c>
      <c r="V315" s="365">
        <f t="shared" si="685"/>
        <v>5.0335278915849697</v>
      </c>
      <c r="W315" s="358">
        <f t="shared" si="686"/>
        <v>5.386748190894906</v>
      </c>
      <c r="X315" s="366">
        <f t="shared" si="687"/>
        <v>173.08917197452229</v>
      </c>
      <c r="Y315" s="367">
        <f t="shared" ref="Y315:AA315" si="699">H315*$E315/1000</f>
        <v>2.7171005218461333</v>
      </c>
      <c r="Z315" s="367">
        <f t="shared" si="699"/>
        <v>3.509809903272227</v>
      </c>
      <c r="AA315" s="367">
        <f t="shared" si="699"/>
        <v>2.1994286381644552</v>
      </c>
      <c r="AB315" s="367">
        <f t="shared" ref="AB315:AF315" si="700">L315*$E315/1000</f>
        <v>5.5312327877187286</v>
      </c>
      <c r="AC315" s="367">
        <f t="shared" si="700"/>
        <v>1.6598188633662379</v>
      </c>
      <c r="AD315" s="367">
        <f t="shared" si="700"/>
        <v>0.11354195513708114</v>
      </c>
      <c r="AE315" s="367">
        <f t="shared" si="700"/>
        <v>0.33589490314855625</v>
      </c>
      <c r="AF315" s="367">
        <f t="shared" si="700"/>
        <v>0.68437964834661902</v>
      </c>
      <c r="AG315" s="368">
        <f t="shared" si="690"/>
        <v>3.0399474512147631</v>
      </c>
      <c r="AH315" s="369"/>
      <c r="AI315" s="344">
        <v>135.93299613807946</v>
      </c>
      <c r="AJ315" s="193"/>
      <c r="AK315" s="193"/>
      <c r="AL315" s="193"/>
      <c r="AM315" s="193"/>
    </row>
    <row r="316" spans="1:39" ht="12.75" customHeight="1">
      <c r="A316" s="329">
        <v>313</v>
      </c>
      <c r="B316" s="345">
        <v>10</v>
      </c>
      <c r="C316" s="371">
        <v>14</v>
      </c>
      <c r="D316" s="358">
        <f>測定日数!I18</f>
        <v>28</v>
      </c>
      <c r="E316" s="359">
        <f>mm!I18</f>
        <v>197.48</v>
      </c>
      <c r="F316" s="360">
        <f>pH!I18</f>
        <v>4.7429133037149604</v>
      </c>
      <c r="G316" s="360">
        <f>EC!I18</f>
        <v>1.2342220984403487</v>
      </c>
      <c r="H316" s="361">
        <f>'SO4'!I18</f>
        <v>9.3824163628384323</v>
      </c>
      <c r="I316" s="361">
        <f>'NO3'!I18</f>
        <v>12.844240658098494</v>
      </c>
      <c r="J316" s="361">
        <f>Cl!I18</f>
        <v>9.1671540280777233</v>
      </c>
      <c r="K316" s="361">
        <f>H!I18</f>
        <v>18.075349201930116</v>
      </c>
      <c r="L316" s="361">
        <f>'NH4'!I18</f>
        <v>12.679399320324984</v>
      </c>
      <c r="M316" s="361">
        <f>Na!I18</f>
        <v>6.900841912444629</v>
      </c>
      <c r="N316" s="361">
        <f>K!I18</f>
        <v>0.7473708367372629</v>
      </c>
      <c r="O316" s="361">
        <f>Mg!I18</f>
        <v>0.76735307497418292</v>
      </c>
      <c r="P316" s="362">
        <f>Ca!I18</f>
        <v>1.1526863479846061</v>
      </c>
      <c r="Q316" s="363">
        <f t="shared" si="680"/>
        <v>0.30643261608912631</v>
      </c>
      <c r="R316" s="364">
        <f t="shared" si="681"/>
        <v>40.776227411853085</v>
      </c>
      <c r="S316" s="365">
        <f t="shared" si="682"/>
        <v>42.24304011735456</v>
      </c>
      <c r="T316" s="365">
        <f t="shared" si="683"/>
        <v>41.082660027942211</v>
      </c>
      <c r="U316" s="365">
        <f t="shared" si="684"/>
        <v>1.7668340725668585</v>
      </c>
      <c r="V316" s="365">
        <f t="shared" si="685"/>
        <v>1.3925836655305273</v>
      </c>
      <c r="W316" s="358">
        <f t="shared" si="686"/>
        <v>-5.7854701377031157</v>
      </c>
      <c r="X316" s="366">
        <f t="shared" si="687"/>
        <v>197.48</v>
      </c>
      <c r="Y316" s="367">
        <f t="shared" ref="Y316:AA316" si="701">H316*$E316/1000</f>
        <v>1.8528395833333335</v>
      </c>
      <c r="Z316" s="367">
        <f t="shared" si="701"/>
        <v>2.5364806451612902</v>
      </c>
      <c r="AA316" s="367">
        <f t="shared" si="701"/>
        <v>1.8103295774647885</v>
      </c>
      <c r="AB316" s="367">
        <f t="shared" ref="AB316:AF316" si="702">L316*$E316/1000</f>
        <v>2.5039277777777778</v>
      </c>
      <c r="AC316" s="367">
        <f t="shared" si="702"/>
        <v>1.3627782608695651</v>
      </c>
      <c r="AD316" s="367">
        <f t="shared" si="702"/>
        <v>0.14759079283887469</v>
      </c>
      <c r="AE316" s="367">
        <f t="shared" si="702"/>
        <v>0.15153688524590164</v>
      </c>
      <c r="AF316" s="367">
        <f t="shared" si="702"/>
        <v>0.22763249999999999</v>
      </c>
      <c r="AG316" s="368">
        <f t="shared" si="690"/>
        <v>3.5695199603971592</v>
      </c>
      <c r="AH316" s="369"/>
      <c r="AI316" s="344">
        <v>83.019267529207639</v>
      </c>
      <c r="AJ316" s="193"/>
      <c r="AK316" s="193"/>
      <c r="AL316" s="193"/>
      <c r="AM316" s="193"/>
    </row>
    <row r="317" spans="1:39" ht="12.75" customHeight="1">
      <c r="A317" s="329">
        <v>314</v>
      </c>
      <c r="B317" s="345">
        <v>10</v>
      </c>
      <c r="C317" s="371">
        <v>15</v>
      </c>
      <c r="D317" s="358">
        <f>測定日数!I19</f>
        <v>31</v>
      </c>
      <c r="E317" s="359">
        <f>mm!I19</f>
        <v>219.74522292993629</v>
      </c>
      <c r="F317" s="360">
        <f>pH!I19</f>
        <v>6.65</v>
      </c>
      <c r="G317" s="360">
        <f>EC!I19</f>
        <v>1.2730000000000001</v>
      </c>
      <c r="H317" s="361">
        <f>'SO4'!I19</f>
        <v>16.240255846492108</v>
      </c>
      <c r="I317" s="361">
        <f>'NO3'!I19</f>
        <v>9.8379321634257941</v>
      </c>
      <c r="J317" s="361">
        <f>Cl!I19</f>
        <v>26.796039827377086</v>
      </c>
      <c r="K317" s="361">
        <f>H!I19</f>
        <v>0.22387211385683375</v>
      </c>
      <c r="L317" s="361">
        <f>'NH4'!I19</f>
        <v>13.859276235332727</v>
      </c>
      <c r="M317" s="361">
        <f>Na!I19</f>
        <v>16.52909098264141</v>
      </c>
      <c r="N317" s="361">
        <f>K!I19</f>
        <v>3.3249527473061486</v>
      </c>
      <c r="O317" s="361">
        <f>Mg!I19</f>
        <v>4.1143797572515943</v>
      </c>
      <c r="P317" s="362">
        <f>Ca!I19</f>
        <v>8.2335329341317376</v>
      </c>
      <c r="Q317" s="363">
        <f t="shared" si="680"/>
        <v>24.741252705614151</v>
      </c>
      <c r="R317" s="364">
        <f t="shared" si="681"/>
        <v>69.1144836837871</v>
      </c>
      <c r="S317" s="365">
        <f t="shared" si="682"/>
        <v>58.633017461903783</v>
      </c>
      <c r="T317" s="365">
        <f t="shared" si="683"/>
        <v>93.855736389401244</v>
      </c>
      <c r="U317" s="365">
        <f t="shared" si="684"/>
        <v>-8.2048307230132256</v>
      </c>
      <c r="V317" s="365">
        <f t="shared" si="685"/>
        <v>-23.098568279890248</v>
      </c>
      <c r="W317" s="358">
        <f t="shared" si="686"/>
        <v>-17.494221803031092</v>
      </c>
      <c r="X317" s="366">
        <f t="shared" si="687"/>
        <v>219.74522292993629</v>
      </c>
      <c r="Y317" s="367">
        <f t="shared" ref="Y317:AA317" si="703">H317*$E317/1000</f>
        <v>3.5687186414266092</v>
      </c>
      <c r="Z317" s="367">
        <f t="shared" si="703"/>
        <v>2.1618385964215916</v>
      </c>
      <c r="AA317" s="367">
        <f t="shared" si="703"/>
        <v>5.8883017455064293</v>
      </c>
      <c r="AB317" s="367">
        <f t="shared" ref="AB317:AF317" si="704">L317*$E317/1000</f>
        <v>3.0455097459807585</v>
      </c>
      <c r="AC317" s="367">
        <f t="shared" si="704"/>
        <v>3.6321887828097363</v>
      </c>
      <c r="AD317" s="367">
        <f t="shared" si="704"/>
        <v>0.73064248268829379</v>
      </c>
      <c r="AE317" s="367">
        <f t="shared" si="704"/>
        <v>0.90411529697566884</v>
      </c>
      <c r="AF317" s="367">
        <f t="shared" si="704"/>
        <v>1.8092795301117512</v>
      </c>
      <c r="AG317" s="368">
        <f t="shared" si="690"/>
        <v>4.9194827567266008E-2</v>
      </c>
      <c r="AH317" s="369"/>
      <c r="AI317" s="344">
        <v>127.74750114569088</v>
      </c>
      <c r="AJ317" s="193"/>
      <c r="AK317" s="193"/>
      <c r="AL317" s="193"/>
      <c r="AM317" s="193"/>
    </row>
    <row r="318" spans="1:39" ht="12.75" customHeight="1">
      <c r="A318" s="329">
        <v>315</v>
      </c>
      <c r="B318" s="345">
        <v>10</v>
      </c>
      <c r="C318" s="371">
        <v>16</v>
      </c>
      <c r="D318" s="358">
        <f>測定日数!I20</f>
        <v>31</v>
      </c>
      <c r="E318" s="359">
        <f>mm!I20</f>
        <v>406.05095541401272</v>
      </c>
      <c r="F318" s="360">
        <f>pH!I20</f>
        <v>4.84</v>
      </c>
      <c r="G318" s="360">
        <f>EC!I20</f>
        <v>1.518</v>
      </c>
      <c r="H318" s="361">
        <f>'SO4'!I20</f>
        <v>11.243254047571458</v>
      </c>
      <c r="I318" s="361">
        <f>'NO3'!I20</f>
        <v>5.9672703286353181</v>
      </c>
      <c r="J318" s="361">
        <f>Cl!I20</f>
        <v>69.951767128310721</v>
      </c>
      <c r="K318" s="361">
        <f>H!I20</f>
        <v>14.454397707459282</v>
      </c>
      <c r="L318" s="361">
        <f>'NH4'!I20</f>
        <v>10.533049938852873</v>
      </c>
      <c r="M318" s="361">
        <f>Na!I20</f>
        <v>64.376459616603384</v>
      </c>
      <c r="N318" s="361">
        <f>K!I20</f>
        <v>4.348015131092656</v>
      </c>
      <c r="O318" s="361">
        <f>Mg!I20</f>
        <v>8.2287595145031887</v>
      </c>
      <c r="P318" s="362">
        <f>Ca!I20</f>
        <v>2.2455089820359282</v>
      </c>
      <c r="Q318" s="363">
        <f t="shared" si="680"/>
        <v>0.38319663363168538</v>
      </c>
      <c r="R318" s="364">
        <f t="shared" si="681"/>
        <v>98.405545552088952</v>
      </c>
      <c r="S318" s="365">
        <f t="shared" si="682"/>
        <v>114.66045938708642</v>
      </c>
      <c r="T318" s="365">
        <f t="shared" si="683"/>
        <v>98.788742185720636</v>
      </c>
      <c r="U318" s="365">
        <f t="shared" si="684"/>
        <v>7.629050837855532</v>
      </c>
      <c r="V318" s="365">
        <f t="shared" si="685"/>
        <v>7.4358287988029668</v>
      </c>
      <c r="W318" s="358">
        <f t="shared" si="686"/>
        <v>8.7256881279397831</v>
      </c>
      <c r="X318" s="366">
        <f t="shared" si="687"/>
        <v>406.05095541401272</v>
      </c>
      <c r="Y318" s="367">
        <f t="shared" ref="Y318:AA318" si="705">H318*$E318/1000</f>
        <v>4.5653340479788556</v>
      </c>
      <c r="Z318" s="367">
        <f t="shared" si="705"/>
        <v>2.4230158181560606</v>
      </c>
      <c r="AA318" s="367">
        <f t="shared" si="705"/>
        <v>28.4039818753491</v>
      </c>
      <c r="AB318" s="367">
        <f t="shared" ref="AB318:AF318" si="706">L318*$E318/1000</f>
        <v>4.2769549910947173</v>
      </c>
      <c r="AC318" s="367">
        <f t="shared" si="706"/>
        <v>26.140122933493412</v>
      </c>
      <c r="AD318" s="367">
        <f t="shared" si="706"/>
        <v>1.7655156981347568</v>
      </c>
      <c r="AE318" s="367">
        <f t="shared" si="706"/>
        <v>3.3412956627361674</v>
      </c>
      <c r="AF318" s="367">
        <f t="shared" si="706"/>
        <v>0.9117910675464358</v>
      </c>
      <c r="AG318" s="368">
        <f t="shared" si="690"/>
        <v>5.8692219990479568</v>
      </c>
      <c r="AH318" s="369"/>
      <c r="AI318" s="344">
        <v>213.06600493917537</v>
      </c>
      <c r="AJ318" s="193"/>
      <c r="AK318" s="193"/>
      <c r="AL318" s="193"/>
      <c r="AM318" s="193"/>
    </row>
    <row r="319" spans="1:39" ht="12.75" customHeight="1">
      <c r="A319" s="329">
        <v>316</v>
      </c>
      <c r="B319" s="345">
        <v>10</v>
      </c>
      <c r="C319" s="371">
        <v>17</v>
      </c>
      <c r="D319" s="358">
        <f>測定日数!I21</f>
        <v>28</v>
      </c>
      <c r="E319" s="359">
        <f>mm!I21</f>
        <v>353</v>
      </c>
      <c r="F319" s="360">
        <f>pH!I21</f>
        <v>4.95</v>
      </c>
      <c r="G319" s="360">
        <f>EC!I21</f>
        <v>0.97</v>
      </c>
      <c r="H319" s="361">
        <f>'SO4'!I21</f>
        <v>8.4322298563397879</v>
      </c>
      <c r="I319" s="361">
        <f>'NO3'!I21</f>
        <v>6.934365424931463</v>
      </c>
      <c r="J319" s="361">
        <f>Cl!I21</f>
        <v>30.183356840620593</v>
      </c>
      <c r="K319" s="361">
        <f>H!I21</f>
        <v>11.220184543019631</v>
      </c>
      <c r="L319" s="361">
        <f>'NH4'!I21</f>
        <v>12.027491408934706</v>
      </c>
      <c r="M319" s="361">
        <f>Na!I21</f>
        <v>27.403218790778602</v>
      </c>
      <c r="N319" s="361">
        <f>K!I21</f>
        <v>1.0485933503836316</v>
      </c>
      <c r="O319" s="361">
        <f>Mg!I21</f>
        <v>2.9206088029617439</v>
      </c>
      <c r="P319" s="362">
        <f>Ca!I21</f>
        <v>4.990019960079841E-2</v>
      </c>
      <c r="Q319" s="363">
        <f t="shared" si="680"/>
        <v>0.49365289148633723</v>
      </c>
      <c r="R319" s="364">
        <f t="shared" si="681"/>
        <v>53.982181978231637</v>
      </c>
      <c r="S319" s="365">
        <f t="shared" si="682"/>
        <v>57.640506098241659</v>
      </c>
      <c r="T319" s="365">
        <f t="shared" si="683"/>
        <v>54.475834869717971</v>
      </c>
      <c r="U319" s="365">
        <f t="shared" si="684"/>
        <v>3.2774019180613934</v>
      </c>
      <c r="V319" s="365">
        <f t="shared" si="685"/>
        <v>2.8226672411901852</v>
      </c>
      <c r="W319" s="358">
        <f t="shared" si="686"/>
        <v>5.0088305995695102</v>
      </c>
      <c r="X319" s="366">
        <f t="shared" si="687"/>
        <v>353</v>
      </c>
      <c r="Y319" s="367">
        <f t="shared" ref="Y319:AA319" si="707">H319*$E319/1000</f>
        <v>2.976577139287945</v>
      </c>
      <c r="Z319" s="367">
        <f t="shared" si="707"/>
        <v>2.4478309950008064</v>
      </c>
      <c r="AA319" s="367">
        <f t="shared" si="707"/>
        <v>10.654724964739069</v>
      </c>
      <c r="AB319" s="367">
        <f t="shared" ref="AB319:AF319" si="708">L319*$E319/1000</f>
        <v>4.245704467353951</v>
      </c>
      <c r="AC319" s="367">
        <f t="shared" si="708"/>
        <v>9.6733362331448465</v>
      </c>
      <c r="AD319" s="367">
        <f t="shared" si="708"/>
        <v>0.37015345268542194</v>
      </c>
      <c r="AE319" s="367">
        <f t="shared" si="708"/>
        <v>1.0309749074454955</v>
      </c>
      <c r="AF319" s="367">
        <f t="shared" si="708"/>
        <v>1.761477045908184E-2</v>
      </c>
      <c r="AG319" s="368">
        <f t="shared" si="690"/>
        <v>3.9607251436859299</v>
      </c>
      <c r="AH319" s="369"/>
      <c r="AI319" s="344">
        <v>111.6226880764733</v>
      </c>
      <c r="AJ319" s="193"/>
      <c r="AK319" s="193"/>
      <c r="AL319" s="193"/>
      <c r="AM319" s="193"/>
    </row>
    <row r="320" spans="1:39" ht="12.75" customHeight="1">
      <c r="A320" s="329">
        <v>317</v>
      </c>
      <c r="B320" s="345">
        <v>10</v>
      </c>
      <c r="C320" s="371">
        <v>18</v>
      </c>
      <c r="D320" s="358">
        <f>測定日数!I22</f>
        <v>26</v>
      </c>
      <c r="E320" s="359">
        <f>mm!I22</f>
        <v>266.56082802547769</v>
      </c>
      <c r="F320" s="360">
        <f>pH!I22</f>
        <v>4.9261844958198076</v>
      </c>
      <c r="G320" s="360">
        <f>EC!I22</f>
        <v>1.3245734843805443</v>
      </c>
      <c r="H320" s="361">
        <f>'SO4'!I22</f>
        <v>10.840646521529443</v>
      </c>
      <c r="I320" s="361">
        <f>'NO3'!I22</f>
        <v>11.725308938948119</v>
      </c>
      <c r="J320" s="361">
        <f>Cl!I22</f>
        <v>23.468399231092551</v>
      </c>
      <c r="K320" s="361">
        <f>H!I22</f>
        <v>11.852651200427472</v>
      </c>
      <c r="L320" s="361">
        <f>'NH4'!I22</f>
        <v>30.662978913171873</v>
      </c>
      <c r="M320" s="361">
        <f>Na!I22</f>
        <v>14.590369281173334</v>
      </c>
      <c r="N320" s="361">
        <f>K!I22</f>
        <v>3.1476090448620337</v>
      </c>
      <c r="O320" s="361">
        <f>Mg!I22</f>
        <v>1.4662581122039753</v>
      </c>
      <c r="P320" s="362">
        <f>Ca!I22</f>
        <v>2.633065706456994</v>
      </c>
      <c r="Q320" s="363">
        <f t="shared" si="680"/>
        <v>0.46731119046784969</v>
      </c>
      <c r="R320" s="364">
        <f t="shared" si="681"/>
        <v>56.875001213099559</v>
      </c>
      <c r="S320" s="365">
        <f t="shared" si="682"/>
        <v>68.452256076956644</v>
      </c>
      <c r="T320" s="365">
        <f t="shared" si="683"/>
        <v>57.342312403567405</v>
      </c>
      <c r="U320" s="365">
        <f t="shared" si="684"/>
        <v>9.237619265107508</v>
      </c>
      <c r="V320" s="365">
        <f t="shared" si="685"/>
        <v>8.8318150835815459</v>
      </c>
      <c r="W320" s="358">
        <f t="shared" si="686"/>
        <v>-4.1274775145227514</v>
      </c>
      <c r="X320" s="366">
        <f t="shared" si="687"/>
        <v>266.56082802547769</v>
      </c>
      <c r="Y320" s="367">
        <f t="shared" ref="Y320:AA320" si="709">H320*$E320/1000</f>
        <v>2.8896917131104027</v>
      </c>
      <c r="Z320" s="367">
        <f t="shared" si="709"/>
        <v>3.1255080596205458</v>
      </c>
      <c r="AA320" s="367">
        <f t="shared" si="709"/>
        <v>6.255755931472514</v>
      </c>
      <c r="AB320" s="367">
        <f t="shared" ref="AB320:AF320" si="710">L320*$E320/1000</f>
        <v>8.1735490488228564</v>
      </c>
      <c r="AC320" s="367">
        <f t="shared" si="710"/>
        <v>3.8892209167870577</v>
      </c>
      <c r="AD320" s="367">
        <f t="shared" si="710"/>
        <v>0.83902927329890664</v>
      </c>
      <c r="AE320" s="367">
        <f t="shared" si="710"/>
        <v>0.39084697648816541</v>
      </c>
      <c r="AF320" s="367">
        <f t="shared" si="710"/>
        <v>0.70187217495866572</v>
      </c>
      <c r="AG320" s="368">
        <f t="shared" si="690"/>
        <v>3.159452518283119</v>
      </c>
      <c r="AH320" s="369"/>
      <c r="AI320" s="344">
        <v>125.3272572900562</v>
      </c>
      <c r="AJ320" s="193"/>
      <c r="AK320" s="193"/>
      <c r="AL320" s="193"/>
      <c r="AM320" s="193"/>
    </row>
    <row r="321" spans="1:39" ht="12.75" customHeight="1">
      <c r="A321" s="329">
        <v>318</v>
      </c>
      <c r="B321" s="345">
        <v>10</v>
      </c>
      <c r="C321" s="371">
        <v>19</v>
      </c>
      <c r="D321" s="358">
        <f>測定日数!I23</f>
        <v>28</v>
      </c>
      <c r="E321" s="359">
        <f>mm!I23</f>
        <v>162.69685039370077</v>
      </c>
      <c r="F321" s="360">
        <f>pH!I23</f>
        <v>4.71</v>
      </c>
      <c r="G321" s="360">
        <f>EC!I23</f>
        <v>1.58</v>
      </c>
      <c r="H321" s="361">
        <f>'SO4'!I23</f>
        <v>22.3</v>
      </c>
      <c r="I321" s="361">
        <f>'NO3'!I23</f>
        <v>21.3</v>
      </c>
      <c r="J321" s="361">
        <f>Cl!I23</f>
        <v>42.3</v>
      </c>
      <c r="K321" s="361">
        <f>H!I23</f>
        <v>19.498445997580465</v>
      </c>
      <c r="L321" s="361">
        <f>'NH4'!I23</f>
        <v>54</v>
      </c>
      <c r="M321" s="361">
        <f>Na!I23</f>
        <v>31.9</v>
      </c>
      <c r="N321" s="361">
        <f>K!I23</f>
        <v>1.3</v>
      </c>
      <c r="O321" s="361">
        <f>Mg!I23</f>
        <v>3.9</v>
      </c>
      <c r="P321" s="362">
        <f>Ca!I23</f>
        <v>4.4000000000000004</v>
      </c>
      <c r="Q321" s="363">
        <f t="shared" si="680"/>
        <v>0.284067588943204</v>
      </c>
      <c r="R321" s="364">
        <f t="shared" si="681"/>
        <v>108.2</v>
      </c>
      <c r="S321" s="365">
        <f t="shared" si="682"/>
        <v>123.29844599758049</v>
      </c>
      <c r="T321" s="365">
        <f t="shared" si="683"/>
        <v>108.4840675889432</v>
      </c>
      <c r="U321" s="365">
        <f t="shared" si="684"/>
        <v>6.5220506913200982</v>
      </c>
      <c r="V321" s="365">
        <f t="shared" si="685"/>
        <v>6.3914995913214661</v>
      </c>
      <c r="W321" s="358">
        <f t="shared" si="686"/>
        <v>15.827083030337068</v>
      </c>
      <c r="X321" s="366">
        <f t="shared" si="687"/>
        <v>162.69685039370077</v>
      </c>
      <c r="Y321" s="367">
        <f t="shared" ref="Y321:AA321" si="711">H321*$E321/1000</f>
        <v>3.6281397637795272</v>
      </c>
      <c r="Z321" s="367">
        <f t="shared" si="711"/>
        <v>3.4654429133858264</v>
      </c>
      <c r="AA321" s="367">
        <f t="shared" si="711"/>
        <v>6.8820767716535416</v>
      </c>
      <c r="AB321" s="367">
        <f t="shared" ref="AB321:AF321" si="712">L321*$E321/1000</f>
        <v>8.7856299212598419</v>
      </c>
      <c r="AC321" s="367">
        <f t="shared" si="712"/>
        <v>5.1900295275590542</v>
      </c>
      <c r="AD321" s="367">
        <f t="shared" si="712"/>
        <v>0.21150590551181103</v>
      </c>
      <c r="AE321" s="367">
        <f t="shared" si="712"/>
        <v>0.63451771653543299</v>
      </c>
      <c r="AF321" s="367">
        <f t="shared" si="712"/>
        <v>0.71586614173228347</v>
      </c>
      <c r="AG321" s="368">
        <f t="shared" si="690"/>
        <v>3.1723357513780024</v>
      </c>
      <c r="AH321" s="369"/>
      <c r="AI321" s="344">
        <v>231.49844599758049</v>
      </c>
      <c r="AJ321" s="193"/>
      <c r="AK321" s="193"/>
      <c r="AL321" s="193"/>
      <c r="AM321" s="193"/>
    </row>
    <row r="322" spans="1:39" ht="12.75" customHeight="1">
      <c r="A322" s="329">
        <v>319</v>
      </c>
      <c r="B322" s="345">
        <v>10</v>
      </c>
      <c r="C322" s="371">
        <v>20</v>
      </c>
      <c r="D322" s="358">
        <f>測定日数!I24</f>
        <v>28</v>
      </c>
      <c r="E322" s="359">
        <f>mm!I24</f>
        <v>206.71974522292996</v>
      </c>
      <c r="F322" s="360">
        <f>pH!I24</f>
        <v>4.8</v>
      </c>
      <c r="G322" s="360">
        <f>EC!I24</f>
        <v>1.42</v>
      </c>
      <c r="H322" s="361">
        <f>'SO4'!I24</f>
        <v>12.4</v>
      </c>
      <c r="I322" s="361">
        <f>'NO3'!I24</f>
        <v>12</v>
      </c>
      <c r="J322" s="361">
        <f>Cl!I24</f>
        <v>27.2</v>
      </c>
      <c r="K322" s="361">
        <f>H!I24</f>
        <v>15.848931924611144</v>
      </c>
      <c r="L322" s="361">
        <f>'NH4'!I24</f>
        <v>26.5</v>
      </c>
      <c r="M322" s="361">
        <f>Na!I24</f>
        <v>23</v>
      </c>
      <c r="N322" s="361">
        <f>K!I24</f>
        <v>0.3</v>
      </c>
      <c r="O322" s="361">
        <f>Mg!I24</f>
        <v>0.8</v>
      </c>
      <c r="P322" s="362">
        <f>Ca!I24</f>
        <v>1.9</v>
      </c>
      <c r="Q322" s="363">
        <f t="shared" si="680"/>
        <v>0.34947948347679242</v>
      </c>
      <c r="R322" s="364">
        <f t="shared" si="681"/>
        <v>63.999999999999993</v>
      </c>
      <c r="S322" s="365">
        <f t="shared" si="682"/>
        <v>71.048931924611153</v>
      </c>
      <c r="T322" s="365">
        <f t="shared" si="683"/>
        <v>64.349479483476784</v>
      </c>
      <c r="U322" s="365">
        <f t="shared" si="684"/>
        <v>5.2195391878745934</v>
      </c>
      <c r="V322" s="365">
        <f t="shared" si="685"/>
        <v>4.9479549807584968</v>
      </c>
      <c r="W322" s="358">
        <f t="shared" si="686"/>
        <v>-1.0879357938849876</v>
      </c>
      <c r="X322" s="366">
        <f t="shared" si="687"/>
        <v>206.71974522292996</v>
      </c>
      <c r="Y322" s="367">
        <f t="shared" ref="Y322:AA322" si="713">H322*$E322/1000</f>
        <v>2.5633248407643312</v>
      </c>
      <c r="Z322" s="367">
        <f t="shared" si="713"/>
        <v>2.4806369426751593</v>
      </c>
      <c r="AA322" s="367">
        <f t="shared" si="713"/>
        <v>5.6227770700636945</v>
      </c>
      <c r="AB322" s="367">
        <f t="shared" ref="AB322:AF322" si="714">L322*$E322/1000</f>
        <v>5.478073248407644</v>
      </c>
      <c r="AC322" s="367">
        <f t="shared" si="714"/>
        <v>4.7545541401273894</v>
      </c>
      <c r="AD322" s="367">
        <f t="shared" si="714"/>
        <v>6.2015923566878982E-2</v>
      </c>
      <c r="AE322" s="367">
        <f t="shared" si="714"/>
        <v>0.165375796178344</v>
      </c>
      <c r="AF322" s="367">
        <f t="shared" si="714"/>
        <v>0.3927675159235669</v>
      </c>
      <c r="AG322" s="368">
        <f t="shared" si="690"/>
        <v>3.2762871695111766</v>
      </c>
      <c r="AH322" s="369"/>
      <c r="AI322" s="344">
        <v>135.04893192461114</v>
      </c>
      <c r="AJ322" s="193"/>
      <c r="AK322" s="193"/>
      <c r="AL322" s="193"/>
      <c r="AM322" s="193"/>
    </row>
    <row r="323" spans="1:39" ht="12.75" customHeight="1">
      <c r="A323" s="329">
        <v>320</v>
      </c>
      <c r="B323" s="345">
        <v>10</v>
      </c>
      <c r="C323" s="371">
        <v>21</v>
      </c>
      <c r="D323" s="358">
        <f>測定日数!I25</f>
        <v>27</v>
      </c>
      <c r="E323" s="359">
        <f>mm!I25</f>
        <v>262.53791708796763</v>
      </c>
      <c r="F323" s="360">
        <f>pH!I25</f>
        <v>4.4075886592914282</v>
      </c>
      <c r="G323" s="360">
        <f>EC!I25</f>
        <v>2.4161047564028499</v>
      </c>
      <c r="H323" s="361">
        <f>'SO4'!I25</f>
        <v>20.662412552816171</v>
      </c>
      <c r="I323" s="361">
        <f>'NO3'!I25</f>
        <v>10.278080654263185</v>
      </c>
      <c r="J323" s="361">
        <f>Cl!I25</f>
        <v>32.670327496670438</v>
      </c>
      <c r="K323" s="361">
        <f>H!I25</f>
        <v>39.12112549325424</v>
      </c>
      <c r="L323" s="361">
        <f>'NH4'!I25</f>
        <v>7.4849829633582612</v>
      </c>
      <c r="M323" s="361">
        <f>Na!I25</f>
        <v>22.99</v>
      </c>
      <c r="N323" s="361">
        <f>K!I25</f>
        <v>0.78774240896120473</v>
      </c>
      <c r="O323" s="361">
        <f>Mg!I25</f>
        <v>2.1109866021993353</v>
      </c>
      <c r="P323" s="362">
        <f>Ca!I25</f>
        <v>4.9136273956996463</v>
      </c>
      <c r="Q323" s="363">
        <f t="shared" si="680"/>
        <v>0.14158275031292317</v>
      </c>
      <c r="R323" s="364">
        <f t="shared" si="681"/>
        <v>84.273233256565959</v>
      </c>
      <c r="S323" s="365">
        <f t="shared" si="682"/>
        <v>84.433078861371669</v>
      </c>
      <c r="T323" s="365">
        <f t="shared" si="683"/>
        <v>84.41481600687888</v>
      </c>
      <c r="U323" s="365">
        <f t="shared" si="684"/>
        <v>9.4747850746667278E-2</v>
      </c>
      <c r="V323" s="365">
        <f t="shared" si="685"/>
        <v>1.0816157647117628E-2</v>
      </c>
      <c r="W323" s="358">
        <f t="shared" si="686"/>
        <v>-2.9271403198721204</v>
      </c>
      <c r="X323" s="366">
        <f t="shared" si="687"/>
        <v>262.53791708796763</v>
      </c>
      <c r="Y323" s="367">
        <f t="shared" ref="Y323:AA323" si="715">H323*$E323/1000</f>
        <v>5.4246667536286335</v>
      </c>
      <c r="Z323" s="367">
        <f t="shared" si="715"/>
        <v>2.698385886632392</v>
      </c>
      <c r="AA323" s="367">
        <f t="shared" si="715"/>
        <v>8.5771997315576112</v>
      </c>
      <c r="AB323" s="367">
        <f t="shared" ref="AB323:AF323" si="716">L323*$E323/1000</f>
        <v>1.9650918366390016</v>
      </c>
      <c r="AC323" s="367">
        <f t="shared" si="716"/>
        <v>6.035746713852375</v>
      </c>
      <c r="AD323" s="367">
        <f t="shared" si="716"/>
        <v>0.20681225125053265</v>
      </c>
      <c r="AE323" s="367">
        <f t="shared" si="716"/>
        <v>0.55421402554201959</v>
      </c>
      <c r="AF323" s="367">
        <f t="shared" si="716"/>
        <v>1.2900135018133601</v>
      </c>
      <c r="AG323" s="368">
        <f t="shared" si="690"/>
        <v>10.270778801135959</v>
      </c>
      <c r="AH323" s="369"/>
      <c r="AI323" s="344">
        <v>168.70631211793761</v>
      </c>
      <c r="AJ323" s="193"/>
      <c r="AK323" s="193"/>
      <c r="AL323" s="193"/>
      <c r="AM323" s="193"/>
    </row>
    <row r="324" spans="1:39" ht="12.75" customHeight="1">
      <c r="A324" s="329">
        <v>321</v>
      </c>
      <c r="B324" s="345">
        <v>10</v>
      </c>
      <c r="C324" s="371">
        <v>22</v>
      </c>
      <c r="D324" s="358">
        <f>測定日数!I26</f>
        <v>28</v>
      </c>
      <c r="E324" s="359">
        <f>mm!I26</f>
        <v>144.40305635148042</v>
      </c>
      <c r="F324" s="360">
        <f>pH!I26</f>
        <v>4.4122212001804044</v>
      </c>
      <c r="G324" s="360">
        <f>EC!I26</f>
        <v>1.8655470914127426</v>
      </c>
      <c r="H324" s="361">
        <f>'SO4'!I26</f>
        <v>18.759141274238232</v>
      </c>
      <c r="I324" s="361">
        <f>'NO3'!I26</f>
        <v>11.211495844875348</v>
      </c>
      <c r="J324" s="361">
        <f>Cl!I26</f>
        <v>32.702008310249312</v>
      </c>
      <c r="K324" s="361">
        <f>H!I26</f>
        <v>38.706045234119181</v>
      </c>
      <c r="L324" s="361">
        <f>'NH4'!I26</f>
        <v>8.7346952908587276</v>
      </c>
      <c r="M324" s="361">
        <f>Na!I26</f>
        <v>26.334072022160672</v>
      </c>
      <c r="N324" s="361">
        <f>K!I26</f>
        <v>0.8964681440443214</v>
      </c>
      <c r="O324" s="361">
        <f>Mg!I26</f>
        <v>3.5308864265927982</v>
      </c>
      <c r="P324" s="362">
        <f>Ca!I26</f>
        <v>3.684418282548477</v>
      </c>
      <c r="Q324" s="363">
        <f t="shared" si="680"/>
        <v>0.14310107140032632</v>
      </c>
      <c r="R324" s="364">
        <f t="shared" si="681"/>
        <v>81.431786703601119</v>
      </c>
      <c r="S324" s="365">
        <f t="shared" si="682"/>
        <v>89.101890109465458</v>
      </c>
      <c r="T324" s="365">
        <f t="shared" si="683"/>
        <v>81.574887775001443</v>
      </c>
      <c r="U324" s="365">
        <f t="shared" si="684"/>
        <v>4.4977059952047211</v>
      </c>
      <c r="V324" s="365">
        <f t="shared" si="685"/>
        <v>4.4100916526319303</v>
      </c>
      <c r="W324" s="358">
        <f t="shared" si="686"/>
        <v>9.7319545088717305</v>
      </c>
      <c r="X324" s="366">
        <f t="shared" si="687"/>
        <v>144.40305635148042</v>
      </c>
      <c r="Y324" s="367">
        <f t="shared" ref="Y324:AA324" si="717">H324*$E324/1000</f>
        <v>2.7088773345292059</v>
      </c>
      <c r="Z324" s="367">
        <f t="shared" si="717"/>
        <v>1.6189742662719233</v>
      </c>
      <c r="AA324" s="367">
        <f t="shared" si="717"/>
        <v>4.7222699488315119</v>
      </c>
      <c r="AB324" s="367">
        <f t="shared" ref="AB324:AF324" si="718">L324*$E324/1000</f>
        <v>1.2613166962988835</v>
      </c>
      <c r="AC324" s="367">
        <f t="shared" si="718"/>
        <v>3.8027204861800112</v>
      </c>
      <c r="AD324" s="367">
        <f t="shared" si="718"/>
        <v>0.1294527399217392</v>
      </c>
      <c r="AE324" s="367">
        <f t="shared" si="718"/>
        <v>0.50987079162995708</v>
      </c>
      <c r="AF324" s="367">
        <f t="shared" si="718"/>
        <v>0.53204126087727244</v>
      </c>
      <c r="AG324" s="368">
        <f t="shared" si="690"/>
        <v>5.589271231085462</v>
      </c>
      <c r="AH324" s="369"/>
      <c r="AI324" s="344">
        <v>170.53367681306656</v>
      </c>
      <c r="AJ324" s="193"/>
      <c r="AK324" s="193"/>
      <c r="AL324" s="193"/>
      <c r="AM324" s="193"/>
    </row>
    <row r="325" spans="1:39" ht="12.75" customHeight="1">
      <c r="A325" s="329">
        <v>322</v>
      </c>
      <c r="B325" s="345">
        <v>10</v>
      </c>
      <c r="C325" s="371">
        <v>23</v>
      </c>
      <c r="D325" s="358">
        <f>測定日数!I27</f>
        <v>28</v>
      </c>
      <c r="E325" s="359">
        <f>mm!I27</f>
        <v>221.00255397740585</v>
      </c>
      <c r="F325" s="360">
        <f>pH!I27</f>
        <v>4.6223553873229868</v>
      </c>
      <c r="G325" s="360">
        <f>EC!I27</f>
        <v>1.77</v>
      </c>
      <c r="H325" s="361">
        <f>'SO4'!I27</f>
        <v>12.47349848768544</v>
      </c>
      <c r="I325" s="361">
        <f>'NO3'!I27</f>
        <v>8.3842431225694956</v>
      </c>
      <c r="J325" s="361">
        <f>Cl!I27</f>
        <v>44.159196312833075</v>
      </c>
      <c r="K325" s="361">
        <f>H!I27</f>
        <v>23.858581133892738</v>
      </c>
      <c r="L325" s="361">
        <f>'NH4'!I27</f>
        <v>4.3241250180037447</v>
      </c>
      <c r="M325" s="361">
        <f>Na!I27</f>
        <v>39.843021748523704</v>
      </c>
      <c r="N325" s="361">
        <f>K!I27</f>
        <v>1.760766239377791</v>
      </c>
      <c r="O325" s="361">
        <f>Mg!I27</f>
        <v>3.0367276393489853</v>
      </c>
      <c r="P325" s="362">
        <f>Ca!I27</f>
        <v>0.41106150079216486</v>
      </c>
      <c r="Q325" s="363">
        <f t="shared" si="680"/>
        <v>0.2321544819278292</v>
      </c>
      <c r="R325" s="364">
        <f t="shared" si="681"/>
        <v>77.490436410773441</v>
      </c>
      <c r="S325" s="365">
        <f t="shared" si="682"/>
        <v>76.682072420080246</v>
      </c>
      <c r="T325" s="365">
        <f t="shared" si="683"/>
        <v>77.722590892701277</v>
      </c>
      <c r="U325" s="365">
        <f t="shared" si="684"/>
        <v>-0.52432434084605195</v>
      </c>
      <c r="V325" s="365">
        <f t="shared" si="685"/>
        <v>-0.67389057447910472</v>
      </c>
      <c r="W325" s="358">
        <f t="shared" si="686"/>
        <v>-1.6535101782207444</v>
      </c>
      <c r="X325" s="366">
        <f t="shared" si="687"/>
        <v>221.00255397740585</v>
      </c>
      <c r="Y325" s="367">
        <f t="shared" ref="Y325:AA325" si="719">H325*$E325/1000</f>
        <v>2.7566750228117916</v>
      </c>
      <c r="Z325" s="367">
        <f t="shared" si="719"/>
        <v>1.8529391432553586</v>
      </c>
      <c r="AA325" s="367">
        <f t="shared" si="719"/>
        <v>9.759295166725753</v>
      </c>
      <c r="AB325" s="367">
        <f t="shared" ref="AB325:AF325" si="720">L325*$E325/1000</f>
        <v>0.95564267269642367</v>
      </c>
      <c r="AC325" s="367">
        <f t="shared" si="720"/>
        <v>8.8054095646010655</v>
      </c>
      <c r="AD325" s="367">
        <f t="shared" si="720"/>
        <v>0.38913383585968414</v>
      </c>
      <c r="AE325" s="367">
        <f t="shared" si="720"/>
        <v>0.67112456402990439</v>
      </c>
      <c r="AF325" s="367">
        <f t="shared" si="720"/>
        <v>9.084564151685387E-2</v>
      </c>
      <c r="AG325" s="368">
        <f t="shared" si="690"/>
        <v>5.2728073648674476</v>
      </c>
      <c r="AH325" s="369"/>
      <c r="AI325" s="344">
        <v>154.1725088308537</v>
      </c>
      <c r="AJ325" s="193"/>
      <c r="AK325" s="193"/>
      <c r="AL325" s="193"/>
      <c r="AM325" s="193"/>
    </row>
    <row r="326" spans="1:39" ht="12.75" customHeight="1">
      <c r="A326" s="329">
        <v>323</v>
      </c>
      <c r="B326" s="345">
        <v>10</v>
      </c>
      <c r="C326" s="371">
        <v>24</v>
      </c>
      <c r="D326" s="358">
        <f>測定日数!I28</f>
        <v>28</v>
      </c>
      <c r="E326" s="359">
        <f>mm!I28</f>
        <v>261.10959963656347</v>
      </c>
      <c r="F326" s="360">
        <f>pH!I28</f>
        <v>4.7832233805029905</v>
      </c>
      <c r="G326" s="360">
        <f>EC!I28</f>
        <v>1.4573771790808243</v>
      </c>
      <c r="H326" s="361">
        <f>'SO4'!I28</f>
        <v>10.545678410337681</v>
      </c>
      <c r="I326" s="361">
        <f>'NO3'!I28</f>
        <v>8.3544922589296604</v>
      </c>
      <c r="J326" s="361">
        <f>Cl!I28</f>
        <v>42.801852980616843</v>
      </c>
      <c r="K326" s="361">
        <f>H!I28</f>
        <v>16.473148728678247</v>
      </c>
      <c r="L326" s="361">
        <f>'NH4'!I28</f>
        <v>4.5237352188223818</v>
      </c>
      <c r="M326" s="361">
        <f>Na!I28</f>
        <v>41.34403267097403</v>
      </c>
      <c r="N326" s="361">
        <f>K!I28</f>
        <v>2.6160429111300747</v>
      </c>
      <c r="O326" s="361">
        <f>Mg!I28</f>
        <v>2.5855418749238082</v>
      </c>
      <c r="P326" s="362">
        <f>Ca!I28</f>
        <v>0.32161404364256979</v>
      </c>
      <c r="Q326" s="363">
        <f t="shared" si="680"/>
        <v>0.33623666209176334</v>
      </c>
      <c r="R326" s="364">
        <f t="shared" si="681"/>
        <v>72.247702060221869</v>
      </c>
      <c r="S326" s="365">
        <f t="shared" si="682"/>
        <v>70.77127136673748</v>
      </c>
      <c r="T326" s="365">
        <f t="shared" si="683"/>
        <v>72.583938722313633</v>
      </c>
      <c r="U326" s="365">
        <f t="shared" si="684"/>
        <v>-1.0323320452572056</v>
      </c>
      <c r="V326" s="365">
        <f t="shared" si="685"/>
        <v>-1.2644586509622762</v>
      </c>
      <c r="W326" s="358">
        <f t="shared" si="686"/>
        <v>-1.2241058149116693</v>
      </c>
      <c r="X326" s="366">
        <f t="shared" si="687"/>
        <v>261.10959963656347</v>
      </c>
      <c r="Y326" s="367">
        <f t="shared" ref="Y326:AA326" si="721">H326*$E326/1000</f>
        <v>2.7535778676192231</v>
      </c>
      <c r="Z326" s="367">
        <f t="shared" si="721"/>
        <v>2.1814381288958926</v>
      </c>
      <c r="AA326" s="367">
        <f t="shared" si="721"/>
        <v>11.175974695471917</v>
      </c>
      <c r="AB326" s="367">
        <f t="shared" ref="AB326:AF326" si="722">L326*$E326/1000</f>
        <v>1.181190691848534</v>
      </c>
      <c r="AC326" s="367">
        <f t="shared" si="722"/>
        <v>10.795323818079028</v>
      </c>
      <c r="AD326" s="367">
        <f t="shared" si="722"/>
        <v>0.68307391715724386</v>
      </c>
      <c r="AE326" s="367">
        <f t="shared" si="722"/>
        <v>0.67510980380492525</v>
      </c>
      <c r="AF326" s="367">
        <f t="shared" si="722"/>
        <v>8.3976514173007638E-2</v>
      </c>
      <c r="AG326" s="368">
        <f t="shared" si="690"/>
        <v>4.3012972692987415</v>
      </c>
      <c r="AH326" s="369"/>
      <c r="AI326" s="344">
        <v>143.01897342695935</v>
      </c>
      <c r="AJ326" s="193"/>
      <c r="AK326" s="193"/>
      <c r="AL326" s="193"/>
      <c r="AM326" s="193"/>
    </row>
    <row r="327" spans="1:39" ht="12.75" customHeight="1">
      <c r="A327" s="329">
        <v>324</v>
      </c>
      <c r="B327" s="345">
        <v>10</v>
      </c>
      <c r="C327" s="371">
        <v>25</v>
      </c>
      <c r="D327" s="358">
        <f>測定日数!I29</f>
        <v>28</v>
      </c>
      <c r="E327" s="359">
        <f>mm!I29</f>
        <v>193.15286624203821</v>
      </c>
      <c r="F327" s="360">
        <f>pH!I29</f>
        <v>4.5649422866666374</v>
      </c>
      <c r="G327" s="360">
        <f>EC!I29</f>
        <v>1.7656306677658695</v>
      </c>
      <c r="H327" s="361">
        <f>'SO4'!I29</f>
        <v>13.296479802143445</v>
      </c>
      <c r="I327" s="361">
        <f>'NO3'!I29</f>
        <v>17.381731244847487</v>
      </c>
      <c r="J327" s="361">
        <f>Cl!I29</f>
        <v>31.046034624896944</v>
      </c>
      <c r="K327" s="361">
        <f>H!I29</f>
        <v>27.23063151518603</v>
      </c>
      <c r="L327" s="361">
        <f>'NH4'!I29</f>
        <v>20.257312448474853</v>
      </c>
      <c r="M327" s="361">
        <f>Na!I29</f>
        <v>26.428631492168179</v>
      </c>
      <c r="N327" s="361">
        <f>K!I29</f>
        <v>1.3031574608408902</v>
      </c>
      <c r="O327" s="361">
        <f>Mg!I29</f>
        <v>0.71023083264633147</v>
      </c>
      <c r="P327" s="362">
        <f>Ca!I29</f>
        <v>2.3198598516075846</v>
      </c>
      <c r="Q327" s="363">
        <f t="shared" si="680"/>
        <v>0.20340609947231733</v>
      </c>
      <c r="R327" s="364">
        <f t="shared" si="681"/>
        <v>75.020725474031309</v>
      </c>
      <c r="S327" s="365">
        <f t="shared" si="682"/>
        <v>81.279914285177796</v>
      </c>
      <c r="T327" s="365">
        <f t="shared" si="683"/>
        <v>75.224131573503627</v>
      </c>
      <c r="U327" s="365">
        <f t="shared" si="684"/>
        <v>4.0045829759808775</v>
      </c>
      <c r="V327" s="365">
        <f t="shared" si="685"/>
        <v>3.8694096874290165</v>
      </c>
      <c r="W327" s="358">
        <f t="shared" si="686"/>
        <v>2.3969787218862479</v>
      </c>
      <c r="X327" s="366">
        <f t="shared" si="687"/>
        <v>193.15286624203821</v>
      </c>
      <c r="Y327" s="367">
        <f t="shared" ref="Y327:AA327" si="723">H327*$E327/1000</f>
        <v>2.5682531847133756</v>
      </c>
      <c r="Z327" s="367">
        <f t="shared" si="723"/>
        <v>3.357331210191083</v>
      </c>
      <c r="AA327" s="367">
        <f t="shared" si="723"/>
        <v>5.9966305732484058</v>
      </c>
      <c r="AB327" s="367">
        <f t="shared" ref="AB327:AF327" si="724">L327*$E327/1000</f>
        <v>3.9127579617834392</v>
      </c>
      <c r="AC327" s="367">
        <f t="shared" si="724"/>
        <v>5.1047659235668785</v>
      </c>
      <c r="AD327" s="367">
        <f t="shared" si="724"/>
        <v>0.25170859872611462</v>
      </c>
      <c r="AE327" s="367">
        <f t="shared" si="724"/>
        <v>0.13718312101910829</v>
      </c>
      <c r="AF327" s="367">
        <f t="shared" si="724"/>
        <v>0.44808757961783441</v>
      </c>
      <c r="AG327" s="368">
        <f t="shared" si="690"/>
        <v>5.2596745267389577</v>
      </c>
      <c r="AH327" s="369"/>
      <c r="AI327" s="344">
        <v>798.34731334025685</v>
      </c>
      <c r="AJ327" s="193"/>
      <c r="AK327" s="193"/>
      <c r="AL327" s="193"/>
      <c r="AM327" s="193"/>
    </row>
    <row r="328" spans="1:39" ht="12.75" customHeight="1">
      <c r="A328" s="329">
        <v>325</v>
      </c>
      <c r="B328" s="345">
        <v>10</v>
      </c>
      <c r="C328" s="371">
        <v>26</v>
      </c>
      <c r="D328" s="358">
        <f>測定日数!I30</f>
        <v>28</v>
      </c>
      <c r="E328" s="359">
        <f>mm!I30</f>
        <v>207.41565881604075</v>
      </c>
      <c r="F328" s="360">
        <f>pH!I30</f>
        <v>4.3407553728001318</v>
      </c>
      <c r="G328" s="360">
        <f>EC!I30</f>
        <v>2.0816341875095903</v>
      </c>
      <c r="H328" s="361">
        <f>'SO4'!I30</f>
        <v>18.781753424977889</v>
      </c>
      <c r="I328" s="361">
        <f>'NO3'!I30</f>
        <v>14.449747583120098</v>
      </c>
      <c r="J328" s="361">
        <f>Cl!I30</f>
        <v>13.916083204759255</v>
      </c>
      <c r="K328" s="361">
        <f>H!I30</f>
        <v>45.629386247845687</v>
      </c>
      <c r="L328" s="361">
        <f>'NH4'!I30</f>
        <v>6.4676488270316055</v>
      </c>
      <c r="M328" s="361">
        <f>Na!I30</f>
        <v>11.46030694440338</v>
      </c>
      <c r="N328" s="361">
        <f>K!I30</f>
        <v>1.855505196521237</v>
      </c>
      <c r="O328" s="361">
        <f>Mg!I30</f>
        <v>1.750545637724817</v>
      </c>
      <c r="P328" s="362">
        <f>Ca!I30</f>
        <v>3.1482990747061961</v>
      </c>
      <c r="Q328" s="363">
        <f t="shared" si="680"/>
        <v>0.12138836390624164</v>
      </c>
      <c r="R328" s="364">
        <f t="shared" si="681"/>
        <v>65.929337637835133</v>
      </c>
      <c r="S328" s="365">
        <f t="shared" si="682"/>
        <v>75.210536640663932</v>
      </c>
      <c r="T328" s="365">
        <f t="shared" si="683"/>
        <v>66.050726001741367</v>
      </c>
      <c r="U328" s="365">
        <f t="shared" si="684"/>
        <v>6.5758872538847628</v>
      </c>
      <c r="V328" s="365">
        <f t="shared" si="685"/>
        <v>6.4843046618591345</v>
      </c>
      <c r="W328" s="358">
        <f t="shared" si="686"/>
        <v>4.5604183017308255</v>
      </c>
      <c r="X328" s="366">
        <f t="shared" si="687"/>
        <v>207.41565881604075</v>
      </c>
      <c r="Y328" s="367">
        <f t="shared" ref="Y328:AA328" si="725">H328*$E328/1000</f>
        <v>3.895629760362219</v>
      </c>
      <c r="Z328" s="367">
        <f t="shared" si="725"/>
        <v>2.9971039146783478</v>
      </c>
      <c r="AA328" s="367">
        <f t="shared" si="725"/>
        <v>2.8864135660539807</v>
      </c>
      <c r="AB328" s="367">
        <f t="shared" ref="AB328:AF328" si="726">L328*$E328/1000</f>
        <v>1.3414916424495535</v>
      </c>
      <c r="AC328" s="367">
        <f t="shared" si="726"/>
        <v>2.3770471151074739</v>
      </c>
      <c r="AD328" s="367">
        <f t="shared" si="726"/>
        <v>0.38486083277303951</v>
      </c>
      <c r="AE328" s="367">
        <f t="shared" si="726"/>
        <v>0.36309057673623907</v>
      </c>
      <c r="AF328" s="367">
        <f t="shared" si="726"/>
        <v>0.65300652673011716</v>
      </c>
      <c r="AG328" s="368">
        <f t="shared" si="690"/>
        <v>9.4642492099685018</v>
      </c>
      <c r="AH328" s="369"/>
      <c r="AI328" s="344">
        <v>141.13987427849906</v>
      </c>
      <c r="AJ328" s="193"/>
      <c r="AK328" s="193"/>
      <c r="AL328" s="193"/>
      <c r="AM328" s="193"/>
    </row>
    <row r="329" spans="1:39" ht="12.75" customHeight="1">
      <c r="A329" s="329">
        <v>326</v>
      </c>
      <c r="B329" s="345">
        <v>10</v>
      </c>
      <c r="C329" s="371">
        <v>27</v>
      </c>
      <c r="D329" s="358">
        <f>測定日数!I31</f>
        <v>28</v>
      </c>
      <c r="E329" s="359">
        <f>mm!I31</f>
        <v>223.56687898089174</v>
      </c>
      <c r="F329" s="360">
        <f>pH!I31</f>
        <v>4.6691103214385619</v>
      </c>
      <c r="G329" s="360">
        <f>EC!I31</f>
        <v>1.7651068376068377</v>
      </c>
      <c r="H329" s="361">
        <f>'SO4'!I31</f>
        <v>16.567948717948717</v>
      </c>
      <c r="I329" s="361">
        <f>'NO3'!I31</f>
        <v>10.315669515669516</v>
      </c>
      <c r="J329" s="361">
        <f>Cl!I31</f>
        <v>39.844444444444441</v>
      </c>
      <c r="K329" s="361">
        <f>H!I31</f>
        <v>21.423463235396795</v>
      </c>
      <c r="L329" s="361">
        <f>'NH4'!I31</f>
        <v>9.5239316239316221</v>
      </c>
      <c r="M329" s="361">
        <f>Na!I31</f>
        <v>34.251709401709398</v>
      </c>
      <c r="N329" s="361">
        <f>K!I31</f>
        <v>1.6342592592592593</v>
      </c>
      <c r="O329" s="361">
        <f>Mg!I31</f>
        <v>3.8793447293447296</v>
      </c>
      <c r="P329" s="362">
        <f>Ca!I31</f>
        <v>2.3873219373219374</v>
      </c>
      <c r="Q329" s="363">
        <f t="shared" si="680"/>
        <v>0.25854253730182941</v>
      </c>
      <c r="R329" s="364">
        <f t="shared" si="681"/>
        <v>83.29601139601138</v>
      </c>
      <c r="S329" s="365">
        <f t="shared" si="682"/>
        <v>79.366696853630401</v>
      </c>
      <c r="T329" s="365">
        <f t="shared" si="683"/>
        <v>83.55455393331323</v>
      </c>
      <c r="U329" s="365">
        <f t="shared" si="684"/>
        <v>-2.4156210016807171</v>
      </c>
      <c r="V329" s="365">
        <f t="shared" si="685"/>
        <v>-2.5704793324717339</v>
      </c>
      <c r="W329" s="358">
        <f t="shared" si="686"/>
        <v>-1.4236096301909764</v>
      </c>
      <c r="X329" s="366">
        <f t="shared" si="687"/>
        <v>223.56687898089174</v>
      </c>
      <c r="Y329" s="367">
        <f t="shared" ref="Y329:AA329" si="727">H329*$E329/1000</f>
        <v>3.7040445859872611</v>
      </c>
      <c r="Z329" s="367">
        <f t="shared" si="727"/>
        <v>2.3062420382165607</v>
      </c>
      <c r="AA329" s="367">
        <f t="shared" si="727"/>
        <v>8.9078980891719741</v>
      </c>
      <c r="AB329" s="367">
        <f t="shared" ref="AB329:AF329" si="728">L329*$E329/1000</f>
        <v>2.1292356687898089</v>
      </c>
      <c r="AC329" s="367">
        <f t="shared" si="728"/>
        <v>7.6575477707006367</v>
      </c>
      <c r="AD329" s="367">
        <f t="shared" si="728"/>
        <v>0.3653662420382166</v>
      </c>
      <c r="AE329" s="367">
        <f t="shared" si="728"/>
        <v>0.86729299363057344</v>
      </c>
      <c r="AF329" s="367">
        <f t="shared" si="728"/>
        <v>0.53372611464968156</v>
      </c>
      <c r="AG329" s="368">
        <f t="shared" si="690"/>
        <v>4.7895768124995381</v>
      </c>
      <c r="AH329" s="369"/>
      <c r="AI329" s="344">
        <v>162.66270824964178</v>
      </c>
      <c r="AJ329" s="193"/>
      <c r="AK329" s="193"/>
      <c r="AL329" s="193"/>
      <c r="AM329" s="193"/>
    </row>
    <row r="330" spans="1:39" ht="12.75" customHeight="1">
      <c r="A330" s="329">
        <v>327</v>
      </c>
      <c r="B330" s="345">
        <v>10</v>
      </c>
      <c r="C330" s="371">
        <v>28</v>
      </c>
      <c r="D330" s="358">
        <f>測定日数!I32</f>
        <v>28</v>
      </c>
      <c r="E330" s="359">
        <f>mm!I32</f>
        <v>214.33121019108282</v>
      </c>
      <c r="F330" s="360">
        <f>pH!I32</f>
        <v>4.2692185459376448</v>
      </c>
      <c r="G330" s="360">
        <f>EC!I32</f>
        <v>3.64</v>
      </c>
      <c r="H330" s="361">
        <f>'SO4'!I32</f>
        <v>34.131806835066861</v>
      </c>
      <c r="I330" s="361">
        <f>'NO3'!I32</f>
        <v>24.184214710252597</v>
      </c>
      <c r="J330" s="361">
        <f>Cl!I32</f>
        <v>52.755634175334315</v>
      </c>
      <c r="K330" s="361">
        <f>H!I32</f>
        <v>53.79989822054609</v>
      </c>
      <c r="L330" s="361">
        <f>'NH4'!I32</f>
        <v>24.51768558692422</v>
      </c>
      <c r="M330" s="361">
        <f>Na!I32</f>
        <v>48.440676077265977</v>
      </c>
      <c r="N330" s="361">
        <f>K!I32</f>
        <v>1.8092243684992571</v>
      </c>
      <c r="O330" s="361">
        <f>Mg!I32</f>
        <v>6.1871745913818721</v>
      </c>
      <c r="P330" s="362">
        <f>Ca!I32</f>
        <v>8.5667845468053478</v>
      </c>
      <c r="Q330" s="363">
        <f t="shared" si="680"/>
        <v>0.10295329035690745</v>
      </c>
      <c r="R330" s="364">
        <f t="shared" si="681"/>
        <v>145.20346255572065</v>
      </c>
      <c r="S330" s="365">
        <f t="shared" si="682"/>
        <v>158.07540252960996</v>
      </c>
      <c r="T330" s="365">
        <f t="shared" si="683"/>
        <v>145.30641584607756</v>
      </c>
      <c r="U330" s="365">
        <f t="shared" si="684"/>
        <v>4.2442588177938676</v>
      </c>
      <c r="V330" s="365">
        <f t="shared" si="685"/>
        <v>4.2088832982470139</v>
      </c>
      <c r="W330" s="358">
        <f t="shared" si="686"/>
        <v>-0.4478958746722515</v>
      </c>
      <c r="X330" s="366">
        <f t="shared" si="687"/>
        <v>214.33121019108282</v>
      </c>
      <c r="Y330" s="367">
        <f t="shared" ref="Y330:AA330" si="729">H330*$E330/1000</f>
        <v>7.3155114649681527</v>
      </c>
      <c r="Z330" s="367">
        <f t="shared" si="729"/>
        <v>5.1834320063694266</v>
      </c>
      <c r="AA330" s="367">
        <f t="shared" si="729"/>
        <v>11.307178917197451</v>
      </c>
      <c r="AB330" s="367">
        <f t="shared" ref="AB330:AF330" si="730">L330*$E330/1000</f>
        <v>5.2549052229299367</v>
      </c>
      <c r="AC330" s="367">
        <f t="shared" si="730"/>
        <v>10.382348726114651</v>
      </c>
      <c r="AD330" s="367">
        <f t="shared" si="730"/>
        <v>0.38777324840764332</v>
      </c>
      <c r="AE330" s="367">
        <f t="shared" si="730"/>
        <v>1.3261046178343949</v>
      </c>
      <c r="AF330" s="367">
        <f t="shared" si="730"/>
        <v>1.8361292993630574</v>
      </c>
      <c r="AG330" s="368">
        <f t="shared" si="690"/>
        <v>11.530997293766726</v>
      </c>
      <c r="AH330" s="369"/>
      <c r="AI330" s="344">
        <v>401.05039703183877</v>
      </c>
      <c r="AJ330" s="193"/>
      <c r="AK330" s="193"/>
      <c r="AL330" s="193"/>
      <c r="AM330" s="193"/>
    </row>
    <row r="331" spans="1:39" ht="12.75" customHeight="1">
      <c r="A331" s="329">
        <v>328</v>
      </c>
      <c r="B331" s="345">
        <v>10</v>
      </c>
      <c r="C331" s="371">
        <v>29</v>
      </c>
      <c r="D331" s="358">
        <f>測定日数!I33</f>
        <v>28</v>
      </c>
      <c r="E331" s="359">
        <f>mm!I33</f>
        <v>164.88938405220438</v>
      </c>
      <c r="F331" s="360">
        <f>pH!I33</f>
        <v>4.3624964680639762</v>
      </c>
      <c r="G331" s="360">
        <f>EC!I33</f>
        <v>2.3969111969111969</v>
      </c>
      <c r="H331" s="361">
        <f>'SO4'!I33</f>
        <v>24.883337875217951</v>
      </c>
      <c r="I331" s="361">
        <f>'NO3'!I33</f>
        <v>14.365661535472857</v>
      </c>
      <c r="J331" s="361">
        <f>Cl!I33</f>
        <v>23.585015601940846</v>
      </c>
      <c r="K331" s="361">
        <f>H!I33</f>
        <v>43.401379328369174</v>
      </c>
      <c r="L331" s="361">
        <f>'NH4'!I33</f>
        <v>15.6638187125992</v>
      </c>
      <c r="M331" s="361">
        <f>Na!I33</f>
        <v>19.522526444598711</v>
      </c>
      <c r="N331" s="361">
        <f>K!I33</f>
        <v>1.6353474409740394</v>
      </c>
      <c r="O331" s="361">
        <f>Mg!I33</f>
        <v>3.4119834119834116</v>
      </c>
      <c r="P331" s="362">
        <f>Ca!I33</f>
        <v>2.5681262956712061</v>
      </c>
      <c r="Q331" s="363">
        <f t="shared" si="680"/>
        <v>0.12761982748901898</v>
      </c>
      <c r="R331" s="364">
        <f t="shared" si="681"/>
        <v>87.7173528878496</v>
      </c>
      <c r="S331" s="365">
        <f t="shared" si="682"/>
        <v>92.183291341850378</v>
      </c>
      <c r="T331" s="365">
        <f t="shared" si="683"/>
        <v>87.844972715338628</v>
      </c>
      <c r="U331" s="365">
        <f t="shared" si="684"/>
        <v>2.4824471713945599</v>
      </c>
      <c r="V331" s="365">
        <f t="shared" si="685"/>
        <v>2.409798622028378</v>
      </c>
      <c r="W331" s="358">
        <f t="shared" si="686"/>
        <v>1.9167225063033566</v>
      </c>
      <c r="X331" s="366">
        <f t="shared" si="687"/>
        <v>164.88938405220438</v>
      </c>
      <c r="Y331" s="367">
        <f t="shared" ref="Y331:AA331" si="731">H331*$E331/1000</f>
        <v>4.1029982554075763</v>
      </c>
      <c r="Z331" s="367">
        <f t="shared" si="731"/>
        <v>2.3687450820865639</v>
      </c>
      <c r="AA331" s="367">
        <f t="shared" si="731"/>
        <v>3.8889186954656561</v>
      </c>
      <c r="AB331" s="367">
        <f t="shared" ref="AB331:AF331" si="732">L331*$E331/1000</f>
        <v>2.5827974194258752</v>
      </c>
      <c r="AC331" s="367">
        <f t="shared" si="732"/>
        <v>3.2190573605927528</v>
      </c>
      <c r="AD331" s="367">
        <f t="shared" si="732"/>
        <v>0.26965143225355803</v>
      </c>
      <c r="AE331" s="367">
        <f t="shared" si="732"/>
        <v>0.56259984319828349</v>
      </c>
      <c r="AF331" s="367">
        <f t="shared" si="732"/>
        <v>0.42345676306149449</v>
      </c>
      <c r="AG331" s="368">
        <f t="shared" si="690"/>
        <v>7.1564267044708689</v>
      </c>
      <c r="AH331" s="369"/>
      <c r="AI331" s="344">
        <v>179.90064422969999</v>
      </c>
      <c r="AJ331" s="193"/>
      <c r="AK331" s="193"/>
      <c r="AL331" s="193"/>
      <c r="AM331" s="193"/>
    </row>
    <row r="332" spans="1:39" ht="12.75" customHeight="1">
      <c r="A332" s="329">
        <v>329</v>
      </c>
      <c r="B332" s="345">
        <v>10</v>
      </c>
      <c r="C332" s="371">
        <v>30</v>
      </c>
      <c r="D332" s="358">
        <f>測定日数!I34</f>
        <v>28</v>
      </c>
      <c r="E332" s="359">
        <f>mm!I34</f>
        <v>139.33121019108282</v>
      </c>
      <c r="F332" s="360">
        <f>pH!I34</f>
        <v>4.2922357384057905</v>
      </c>
      <c r="G332" s="360">
        <f>EC!I34</f>
        <v>2.4544297142857143</v>
      </c>
      <c r="H332" s="361">
        <f>'SO4'!I34</f>
        <v>22.249546414443351</v>
      </c>
      <c r="I332" s="361">
        <f>'NO3'!I34</f>
        <v>16.743062208553145</v>
      </c>
      <c r="J332" s="361">
        <f>Cl!I34</f>
        <v>16.146975619584929</v>
      </c>
      <c r="K332" s="361">
        <f>H!I34</f>
        <v>51.022796910466404</v>
      </c>
      <c r="L332" s="361">
        <f>'NH4'!I34</f>
        <v>12.643395628761484</v>
      </c>
      <c r="M332" s="361">
        <f>Na!I34</f>
        <v>10.120623873733923</v>
      </c>
      <c r="N332" s="361">
        <f>K!I34</f>
        <v>0.37009864815491417</v>
      </c>
      <c r="O332" s="361">
        <f>Mg!I34</f>
        <v>1.1756578947368421</v>
      </c>
      <c r="P332" s="362">
        <f>Ca!I34</f>
        <v>0.58437410892500707</v>
      </c>
      <c r="Q332" s="363">
        <f t="shared" si="680"/>
        <v>0.10855689766265533</v>
      </c>
      <c r="R332" s="364">
        <f t="shared" si="681"/>
        <v>77.389130657024779</v>
      </c>
      <c r="S332" s="365">
        <f t="shared" si="682"/>
        <v>77.676979068440417</v>
      </c>
      <c r="T332" s="365">
        <f t="shared" si="683"/>
        <v>77.497687554687431</v>
      </c>
      <c r="U332" s="365">
        <f t="shared" si="684"/>
        <v>0.18562947888823381</v>
      </c>
      <c r="V332" s="365">
        <f t="shared" si="685"/>
        <v>0.11554174251163732</v>
      </c>
      <c r="W332" s="358">
        <f t="shared" si="686"/>
        <v>1.8910779650112775</v>
      </c>
      <c r="X332" s="366">
        <f t="shared" si="687"/>
        <v>139.33121019108282</v>
      </c>
      <c r="Y332" s="367">
        <f t="shared" ref="Y332:AA332" si="733">H332*$E332/1000</f>
        <v>3.1000562281270594</v>
      </c>
      <c r="Z332" s="367">
        <f t="shared" si="733"/>
        <v>2.3328311198222935</v>
      </c>
      <c r="AA332" s="367">
        <f t="shared" si="733"/>
        <v>2.2497776540026777</v>
      </c>
      <c r="AB332" s="367">
        <f t="shared" ref="AB332:AF332" si="734">L332*$E332/1000</f>
        <v>1.761619613879984</v>
      </c>
      <c r="AC332" s="367">
        <f t="shared" si="734"/>
        <v>1.4101187722161119</v>
      </c>
      <c r="AD332" s="367">
        <f t="shared" si="734"/>
        <v>5.1566292537507948E-2</v>
      </c>
      <c r="AE332" s="367">
        <f t="shared" si="734"/>
        <v>0.16380583724438486</v>
      </c>
      <c r="AF332" s="367">
        <f t="shared" si="734"/>
        <v>8.1421551800856889E-2</v>
      </c>
      <c r="AG332" s="368">
        <f t="shared" si="690"/>
        <v>7.1090680408691256</v>
      </c>
      <c r="AH332" s="369"/>
      <c r="AI332" s="344">
        <v>155.0661097254652</v>
      </c>
      <c r="AJ332" s="193"/>
      <c r="AK332" s="193"/>
      <c r="AL332" s="193"/>
      <c r="AM332" s="193"/>
    </row>
    <row r="333" spans="1:39" ht="12.75" customHeight="1">
      <c r="A333" s="329">
        <v>330</v>
      </c>
      <c r="B333" s="345">
        <v>10</v>
      </c>
      <c r="C333" s="371">
        <v>31</v>
      </c>
      <c r="D333" s="358">
        <f>測定日数!I35</f>
        <v>28</v>
      </c>
      <c r="E333" s="359">
        <f>mm!I35</f>
        <v>152.5</v>
      </c>
      <c r="F333" s="360">
        <f>pH!I35</f>
        <v>5.5636387191070966</v>
      </c>
      <c r="G333" s="360">
        <f>EC!I35</f>
        <v>0.69724893887845252</v>
      </c>
      <c r="H333" s="361">
        <f>'SO4'!I35</f>
        <v>8.8012678302695235</v>
      </c>
      <c r="I333" s="361">
        <f>'NO3'!I35</f>
        <v>6.890000626970691</v>
      </c>
      <c r="J333" s="361">
        <f>Cl!I35</f>
        <v>12.248181078696133</v>
      </c>
      <c r="K333" s="361">
        <f>H!I35</f>
        <v>2.731248909362995</v>
      </c>
      <c r="L333" s="361">
        <f>'NH4'!I35</f>
        <v>15.335322718636279</v>
      </c>
      <c r="M333" s="361">
        <f>Na!I35</f>
        <v>13.8516038689413</v>
      </c>
      <c r="N333" s="361">
        <f>K!I35</f>
        <v>3.6495838018962399</v>
      </c>
      <c r="O333" s="361">
        <f>Mg!I35</f>
        <v>0.82236842105263153</v>
      </c>
      <c r="P333" s="362">
        <f>Ca!I35</f>
        <v>0.99800399201596812</v>
      </c>
      <c r="Q333" s="363">
        <f t="shared" si="680"/>
        <v>2.0279647613529925</v>
      </c>
      <c r="R333" s="364">
        <f t="shared" si="681"/>
        <v>36.740717366205871</v>
      </c>
      <c r="S333" s="365">
        <f t="shared" si="682"/>
        <v>39.208504124974006</v>
      </c>
      <c r="T333" s="365">
        <f t="shared" si="683"/>
        <v>38.768682127558861</v>
      </c>
      <c r="U333" s="365">
        <f t="shared" si="684"/>
        <v>3.2492587946470564</v>
      </c>
      <c r="V333" s="365">
        <f t="shared" si="685"/>
        <v>0.56403932810650514</v>
      </c>
      <c r="W333" s="358">
        <f t="shared" si="686"/>
        <v>-6.7814624518691469</v>
      </c>
      <c r="X333" s="366">
        <f t="shared" si="687"/>
        <v>152.5</v>
      </c>
      <c r="Y333" s="367">
        <f t="shared" ref="Y333:AA333" si="735">H333*$E333/1000</f>
        <v>1.3421933441161022</v>
      </c>
      <c r="Z333" s="367">
        <f t="shared" si="735"/>
        <v>1.0507250956130303</v>
      </c>
      <c r="AA333" s="367">
        <f t="shared" si="735"/>
        <v>1.8678476145011602</v>
      </c>
      <c r="AB333" s="367">
        <f t="shared" ref="AB333:AF333" si="736">L333*$E333/1000</f>
        <v>2.3386367145920328</v>
      </c>
      <c r="AC333" s="367">
        <f t="shared" si="736"/>
        <v>2.112369590013548</v>
      </c>
      <c r="AD333" s="367">
        <f t="shared" si="736"/>
        <v>0.55656152978917661</v>
      </c>
      <c r="AE333" s="367">
        <f t="shared" si="736"/>
        <v>0.1254111842105263</v>
      </c>
      <c r="AF333" s="367">
        <f t="shared" si="736"/>
        <v>0.15219560878243513</v>
      </c>
      <c r="AG333" s="368">
        <f t="shared" si="690"/>
        <v>0.41651545867785672</v>
      </c>
      <c r="AH333" s="369"/>
      <c r="AI333" s="344">
        <v>75.949221491179884</v>
      </c>
      <c r="AJ333" s="193"/>
      <c r="AK333" s="193"/>
      <c r="AL333" s="193"/>
      <c r="AM333" s="193"/>
    </row>
    <row r="334" spans="1:39" ht="12.75" customHeight="1">
      <c r="A334" s="329">
        <v>331</v>
      </c>
      <c r="B334" s="345">
        <v>10</v>
      </c>
      <c r="C334" s="371">
        <v>32</v>
      </c>
      <c r="D334" s="358">
        <f>測定日数!I36</f>
        <v>28</v>
      </c>
      <c r="E334" s="359">
        <f>mm!I36</f>
        <v>157.86624203821657</v>
      </c>
      <c r="F334" s="360">
        <f>pH!I36</f>
        <v>4.5680031396472431</v>
      </c>
      <c r="G334" s="360">
        <f>EC!I36</f>
        <v>1.5923441597740569</v>
      </c>
      <c r="H334" s="361">
        <f>'SO4'!I36</f>
        <v>13.707189832560015</v>
      </c>
      <c r="I334" s="361">
        <f>'NO3'!I36</f>
        <v>10.055297559007464</v>
      </c>
      <c r="J334" s="361">
        <f>Cl!I36</f>
        <v>16.217694169860799</v>
      </c>
      <c r="K334" s="361">
        <f>H!I36</f>
        <v>27.039388164399455</v>
      </c>
      <c r="L334" s="361">
        <f>'NH4'!I36</f>
        <v>6.1324692354246517</v>
      </c>
      <c r="M334" s="361">
        <f>Na!I36</f>
        <v>13.496142828323583</v>
      </c>
      <c r="N334" s="361">
        <f>K!I36</f>
        <v>0</v>
      </c>
      <c r="O334" s="361">
        <f>Mg!I36</f>
        <v>1.845886624974783</v>
      </c>
      <c r="P334" s="362">
        <f>Ca!I36</f>
        <v>4.4068932822271538</v>
      </c>
      <c r="Q334" s="363">
        <f t="shared" si="680"/>
        <v>0.20484474386016369</v>
      </c>
      <c r="R334" s="364">
        <f t="shared" si="681"/>
        <v>53.6873713939883</v>
      </c>
      <c r="S334" s="365">
        <f t="shared" si="682"/>
        <v>59.173560042551557</v>
      </c>
      <c r="T334" s="365">
        <f t="shared" si="683"/>
        <v>53.892216137848465</v>
      </c>
      <c r="U334" s="365">
        <f t="shared" si="684"/>
        <v>4.8610166323570212</v>
      </c>
      <c r="V334" s="365">
        <f t="shared" si="685"/>
        <v>4.6710367036940887</v>
      </c>
      <c r="W334" s="358">
        <f t="shared" si="686"/>
        <v>-1.489909806052033</v>
      </c>
      <c r="X334" s="366">
        <f t="shared" si="687"/>
        <v>157.86624203821657</v>
      </c>
      <c r="Y334" s="367">
        <f t="shared" ref="Y334:AA334" si="737">H334*$E334/1000</f>
        <v>2.1639025477707006</v>
      </c>
      <c r="Z334" s="367">
        <f t="shared" si="737"/>
        <v>1.5873920382165605</v>
      </c>
      <c r="AA334" s="367">
        <f t="shared" si="737"/>
        <v>2.5602264331210187</v>
      </c>
      <c r="AB334" s="367">
        <f t="shared" ref="AB334:AF334" si="738">L334*$E334/1000</f>
        <v>0.96810987261146497</v>
      </c>
      <c r="AC334" s="367">
        <f t="shared" si="738"/>
        <v>2.1305853503184715</v>
      </c>
      <c r="AD334" s="367">
        <f t="shared" si="738"/>
        <v>0</v>
      </c>
      <c r="AE334" s="367">
        <f t="shared" si="738"/>
        <v>0.29140318471337578</v>
      </c>
      <c r="AF334" s="367">
        <f t="shared" si="738"/>
        <v>0.69569968152866246</v>
      </c>
      <c r="AG334" s="368">
        <f t="shared" si="690"/>
        <v>4.2686065965263724</v>
      </c>
      <c r="AH334" s="369"/>
      <c r="AI334" s="344">
        <v>112.86093143653986</v>
      </c>
      <c r="AJ334" s="193"/>
      <c r="AK334" s="193"/>
      <c r="AL334" s="193"/>
      <c r="AM334" s="193"/>
    </row>
    <row r="335" spans="1:39" ht="12.75" customHeight="1">
      <c r="A335" s="329">
        <v>332</v>
      </c>
      <c r="B335" s="345">
        <v>10</v>
      </c>
      <c r="C335" s="371">
        <v>33</v>
      </c>
      <c r="D335" s="358">
        <f>測定日数!I37</f>
        <v>28</v>
      </c>
      <c r="E335" s="359">
        <f>mm!I37</f>
        <v>117.67515923566879</v>
      </c>
      <c r="F335" s="360">
        <f>pH!I37</f>
        <v>4.6024967845727058</v>
      </c>
      <c r="G335" s="360">
        <f>EC!I37</f>
        <v>1.6965629228687416</v>
      </c>
      <c r="H335" s="361">
        <f>'SO4'!I37</f>
        <v>13.872109137923212</v>
      </c>
      <c r="I335" s="361">
        <f>'NO3'!I37</f>
        <v>9.2940444105967579</v>
      </c>
      <c r="J335" s="361">
        <f>Cl!I37</f>
        <v>10.779866859121302</v>
      </c>
      <c r="K335" s="361">
        <f>H!I37</f>
        <v>24.974868799664552</v>
      </c>
      <c r="L335" s="361">
        <f>'NH4'!I37</f>
        <v>2.1733095058436382</v>
      </c>
      <c r="M335" s="361">
        <f>Na!I37</f>
        <v>5.8479270565951786</v>
      </c>
      <c r="N335" s="361">
        <f>K!I37</f>
        <v>0.10659865764602061</v>
      </c>
      <c r="O335" s="361">
        <f>Mg!I37</f>
        <v>1.3201742258176408</v>
      </c>
      <c r="P335" s="362">
        <f>Ca!I37</f>
        <v>1.6101423674977513</v>
      </c>
      <c r="Q335" s="363">
        <f t="shared" si="680"/>
        <v>0.22177800360442104</v>
      </c>
      <c r="R335" s="364">
        <f t="shared" si="681"/>
        <v>47.818129545564481</v>
      </c>
      <c r="S335" s="365">
        <f t="shared" si="682"/>
        <v>38.96333720638016</v>
      </c>
      <c r="T335" s="365">
        <f t="shared" si="683"/>
        <v>48.039907549168902</v>
      </c>
      <c r="U335" s="365">
        <f t="shared" si="684"/>
        <v>-10.203552291291389</v>
      </c>
      <c r="V335" s="365">
        <f t="shared" si="685"/>
        <v>-10.432450385374665</v>
      </c>
      <c r="W335" s="358">
        <f t="shared" si="686"/>
        <v>-12.356037271415675</v>
      </c>
      <c r="X335" s="366">
        <f t="shared" si="687"/>
        <v>117.67515923566879</v>
      </c>
      <c r="Y335" s="367">
        <f t="shared" ref="Y335:AA335" si="739">H335*$E335/1000</f>
        <v>1.6324026517396901</v>
      </c>
      <c r="Z335" s="367">
        <f t="shared" si="739"/>
        <v>1.093678155960351</v>
      </c>
      <c r="AA335" s="367">
        <f t="shared" si="739"/>
        <v>1.2685225491864081</v>
      </c>
      <c r="AB335" s="367">
        <f t="shared" ref="AB335:AF335" si="740">L335*$E335/1000</f>
        <v>0.25574454216854275</v>
      </c>
      <c r="AC335" s="367">
        <f t="shared" si="740"/>
        <v>0.68815574758341347</v>
      </c>
      <c r="AD335" s="367">
        <f t="shared" si="740"/>
        <v>1.2544014012804017E-2</v>
      </c>
      <c r="AE335" s="367">
        <f t="shared" si="740"/>
        <v>0.15535171224191663</v>
      </c>
      <c r="AF335" s="367">
        <f t="shared" si="740"/>
        <v>0.18947375948739459</v>
      </c>
      <c r="AG335" s="368">
        <f t="shared" si="690"/>
        <v>2.9389216628904622</v>
      </c>
      <c r="AH335" s="369"/>
      <c r="AI335" s="344">
        <v>86.781466751944635</v>
      </c>
      <c r="AJ335" s="193"/>
      <c r="AK335" s="193"/>
      <c r="AL335" s="193"/>
      <c r="AM335" s="193"/>
    </row>
    <row r="336" spans="1:39" ht="12.75" customHeight="1">
      <c r="A336" s="329">
        <v>333</v>
      </c>
      <c r="B336" s="345">
        <v>10</v>
      </c>
      <c r="C336" s="371">
        <v>34</v>
      </c>
      <c r="D336" s="358">
        <f>測定日数!I38</f>
        <v>28</v>
      </c>
      <c r="E336" s="359">
        <f>mm!I38</f>
        <v>161.07574793125397</v>
      </c>
      <c r="F336" s="360">
        <f>pH!I38</f>
        <v>4.8842874778596439</v>
      </c>
      <c r="G336" s="360">
        <f>EC!I38</f>
        <v>1.2127838371863267</v>
      </c>
      <c r="H336" s="361">
        <f>'SO4'!I38</f>
        <v>9.6825923730488057</v>
      </c>
      <c r="I336" s="361">
        <f>'NO3'!I38</f>
        <v>4.6617071724955546</v>
      </c>
      <c r="J336" s="361">
        <f>Cl!I38</f>
        <v>34.9128433115985</v>
      </c>
      <c r="K336" s="361">
        <f>H!I38</f>
        <v>13.053065645536286</v>
      </c>
      <c r="L336" s="361">
        <f>'NH4'!I38</f>
        <v>1.9385892116182575</v>
      </c>
      <c r="M336" s="361">
        <f>Na!I38</f>
        <v>36.935210432720808</v>
      </c>
      <c r="N336" s="361">
        <f>K!I38</f>
        <v>1.4708753210827901</v>
      </c>
      <c r="O336" s="361">
        <f>Mg!I38</f>
        <v>2.1934993084370675</v>
      </c>
      <c r="P336" s="362">
        <f>Ca!I38</f>
        <v>1.0342027267338472</v>
      </c>
      <c r="Q336" s="363">
        <f t="shared" si="680"/>
        <v>0.42433530122987317</v>
      </c>
      <c r="R336" s="364">
        <f t="shared" si="681"/>
        <v>58.939735230191665</v>
      </c>
      <c r="S336" s="365">
        <f t="shared" si="682"/>
        <v>59.853144681299966</v>
      </c>
      <c r="T336" s="365">
        <f t="shared" si="683"/>
        <v>59.36407053142154</v>
      </c>
      <c r="U336" s="365">
        <f t="shared" si="684"/>
        <v>0.76890925768349894</v>
      </c>
      <c r="V336" s="365">
        <f t="shared" si="685"/>
        <v>0.4102378578511186</v>
      </c>
      <c r="W336" s="358">
        <f t="shared" si="686"/>
        <v>-2.3556855940542283</v>
      </c>
      <c r="X336" s="366">
        <f t="shared" si="687"/>
        <v>161.07574793125397</v>
      </c>
      <c r="Y336" s="367">
        <f t="shared" ref="Y336:AA336" si="741">H336*$E336/1000</f>
        <v>1.5596308084022916</v>
      </c>
      <c r="Z336" s="367">
        <f t="shared" si="741"/>
        <v>0.75088796944621261</v>
      </c>
      <c r="AA336" s="367">
        <f t="shared" si="741"/>
        <v>5.623612348822407</v>
      </c>
      <c r="AB336" s="367">
        <f t="shared" ref="AB336:AF336" si="742">L336*$E336/1000</f>
        <v>0.31225970719287077</v>
      </c>
      <c r="AC336" s="367">
        <f t="shared" si="742"/>
        <v>5.9493666454487588</v>
      </c>
      <c r="AD336" s="367">
        <f t="shared" si="742"/>
        <v>0.23692234245703375</v>
      </c>
      <c r="AE336" s="367">
        <f t="shared" si="742"/>
        <v>0.35331954169318902</v>
      </c>
      <c r="AF336" s="367">
        <f t="shared" si="742"/>
        <v>0.16658497772119671</v>
      </c>
      <c r="AG336" s="368">
        <f t="shared" si="690"/>
        <v>2.1025323116505139</v>
      </c>
      <c r="AH336" s="369"/>
      <c r="AI336" s="344">
        <v>118.79287991149164</v>
      </c>
      <c r="AJ336" s="193"/>
      <c r="AK336" s="193"/>
      <c r="AL336" s="193"/>
      <c r="AM336" s="193"/>
    </row>
    <row r="337" spans="1:39" ht="12.75" customHeight="1">
      <c r="A337" s="329">
        <v>334</v>
      </c>
      <c r="B337" s="345">
        <v>10</v>
      </c>
      <c r="C337" s="371">
        <v>35</v>
      </c>
      <c r="D337" s="358">
        <f>測定日数!I39</f>
        <v>28</v>
      </c>
      <c r="E337" s="359">
        <f>mm!I39</f>
        <v>107.77343985914149</v>
      </c>
      <c r="F337" s="360">
        <f>pH!I39</f>
        <v>4.6265376155476812</v>
      </c>
      <c r="G337" s="360">
        <f>EC!I39</f>
        <v>1.4200756608933454</v>
      </c>
      <c r="H337" s="361">
        <f>'SO4'!I39</f>
        <v>12.759362502687946</v>
      </c>
      <c r="I337" s="361">
        <f>'NO3'!I39</f>
        <v>8.7384681532531356</v>
      </c>
      <c r="J337" s="361">
        <f>Cl!I39</f>
        <v>17.585294759704951</v>
      </c>
      <c r="K337" s="361">
        <f>H!I39</f>
        <v>23.629927244030821</v>
      </c>
      <c r="L337" s="361">
        <f>'NH4'!I39</f>
        <v>8.4392462420186476</v>
      </c>
      <c r="M337" s="361">
        <f>Na!I39</f>
        <v>14.174154970793422</v>
      </c>
      <c r="N337" s="361">
        <f>K!I39</f>
        <v>0.48638090502579689</v>
      </c>
      <c r="O337" s="361">
        <f>Mg!I39</f>
        <v>1.7692704949150504</v>
      </c>
      <c r="P337" s="362">
        <f>Ca!I39</f>
        <v>2.9263226476147217</v>
      </c>
      <c r="Q337" s="363">
        <f t="shared" si="680"/>
        <v>0.2344009139541946</v>
      </c>
      <c r="R337" s="364">
        <f t="shared" si="681"/>
        <v>51.842487918333973</v>
      </c>
      <c r="S337" s="365">
        <f t="shared" si="682"/>
        <v>56.120895646928233</v>
      </c>
      <c r="T337" s="365">
        <f t="shared" si="683"/>
        <v>52.076888832288176</v>
      </c>
      <c r="U337" s="365">
        <f t="shared" si="684"/>
        <v>3.9628322004265719</v>
      </c>
      <c r="V337" s="365">
        <f t="shared" si="685"/>
        <v>3.7376059353755666</v>
      </c>
      <c r="W337" s="358">
        <f t="shared" si="686"/>
        <v>-8.6561119316404214E-2</v>
      </c>
      <c r="X337" s="366">
        <f t="shared" si="687"/>
        <v>107.77343985914149</v>
      </c>
      <c r="Y337" s="367">
        <f t="shared" ref="Y337:AA337" si="743">H337*$E337/1000</f>
        <v>1.3751203873244244</v>
      </c>
      <c r="Z337" s="367">
        <f t="shared" si="743"/>
        <v>0.94177477197564996</v>
      </c>
      <c r="AA337" s="367">
        <f t="shared" si="743"/>
        <v>1.8952277071903374</v>
      </c>
      <c r="AB337" s="367">
        <f t="shared" ref="AB337:AF337" si="744">L337*$E337/1000</f>
        <v>0.90952659732068253</v>
      </c>
      <c r="AC337" s="367">
        <f t="shared" si="744"/>
        <v>1.5275974382989563</v>
      </c>
      <c r="AD337" s="367">
        <f t="shared" si="744"/>
        <v>5.2418943216432534E-2</v>
      </c>
      <c r="AE337" s="367">
        <f t="shared" si="744"/>
        <v>0.19068036727828067</v>
      </c>
      <c r="AF337" s="367">
        <f t="shared" si="744"/>
        <v>0.31537985787114886</v>
      </c>
      <c r="AG337" s="368">
        <f t="shared" si="690"/>
        <v>2.5466785427104446</v>
      </c>
      <c r="AH337" s="369"/>
      <c r="AI337" s="344">
        <v>107.96338356526221</v>
      </c>
      <c r="AJ337" s="193"/>
      <c r="AK337" s="193"/>
      <c r="AL337" s="193"/>
      <c r="AM337" s="193"/>
    </row>
    <row r="338" spans="1:39" ht="12.75" customHeight="1">
      <c r="A338" s="329">
        <v>335</v>
      </c>
      <c r="B338" s="345">
        <v>10</v>
      </c>
      <c r="C338" s="331">
        <v>37</v>
      </c>
      <c r="D338" s="358">
        <f>測定日数!I41</f>
        <v>28</v>
      </c>
      <c r="E338" s="359">
        <f>mm!I41</f>
        <v>177.22929936305732</v>
      </c>
      <c r="F338" s="360">
        <f>pH!I41</f>
        <v>4.58</v>
      </c>
      <c r="G338" s="360">
        <f>EC!I41</f>
        <v>1.333</v>
      </c>
      <c r="H338" s="361">
        <f>'SO4'!I41</f>
        <v>13.740896655965425</v>
      </c>
      <c r="I338" s="361">
        <f>'NO3'!I41</f>
        <v>10.483042469224207</v>
      </c>
      <c r="J338" s="361">
        <f>Cl!I41</f>
        <v>48.23327983482217</v>
      </c>
      <c r="K338" s="361">
        <f>H!I41</f>
        <v>26.302679918953825</v>
      </c>
      <c r="L338" s="361">
        <f>'NH4'!I41</f>
        <v>9.4243914337825636</v>
      </c>
      <c r="M338" s="361">
        <f>Na!I41</f>
        <v>41.322673533480064</v>
      </c>
      <c r="N338" s="361">
        <f>K!I41</f>
        <v>2.0461247675730148</v>
      </c>
      <c r="O338" s="361">
        <f>Mg!I41</f>
        <v>4.9372557087019127</v>
      </c>
      <c r="P338" s="362">
        <f>Ca!I41</f>
        <v>6.4873496681471128</v>
      </c>
      <c r="Q338" s="363">
        <f t="shared" si="680"/>
        <v>0.21058221290525647</v>
      </c>
      <c r="R338" s="364">
        <f t="shared" si="681"/>
        <v>86.19811561597723</v>
      </c>
      <c r="S338" s="365">
        <f t="shared" si="682"/>
        <v>101.94508040748752</v>
      </c>
      <c r="T338" s="365">
        <f t="shared" si="683"/>
        <v>86.408697828882481</v>
      </c>
      <c r="U338" s="365">
        <f t="shared" si="684"/>
        <v>8.3696700833902966</v>
      </c>
      <c r="V338" s="365">
        <f t="shared" si="685"/>
        <v>8.2485112452100822</v>
      </c>
      <c r="W338" s="358">
        <f t="shared" si="686"/>
        <v>20.112369555614436</v>
      </c>
      <c r="X338" s="366">
        <f t="shared" si="687"/>
        <v>177.22929936305732</v>
      </c>
      <c r="Y338" s="367">
        <f t="shared" ref="Y338:AA338" si="745">H338*$E338/1000</f>
        <v>2.4352894869569295</v>
      </c>
      <c r="Z338" s="367">
        <f t="shared" si="745"/>
        <v>1.8579022720137808</v>
      </c>
      <c r="AA338" s="367">
        <f t="shared" si="745"/>
        <v>8.5483503911078156</v>
      </c>
      <c r="AB338" s="367">
        <f t="shared" ref="AB338:AF338" si="746">L338*$E338/1000</f>
        <v>1.6702782907324829</v>
      </c>
      <c r="AC338" s="367">
        <f t="shared" si="746"/>
        <v>7.3235884781470242</v>
      </c>
      <c r="AD338" s="367">
        <f t="shared" si="746"/>
        <v>0.36263325896636395</v>
      </c>
      <c r="AE338" s="367">
        <f t="shared" si="746"/>
        <v>0.87502637002949502</v>
      </c>
      <c r="AF338" s="367">
        <f t="shared" si="746"/>
        <v>1.1497484364088753</v>
      </c>
      <c r="AG338" s="368">
        <f t="shared" si="690"/>
        <v>4.6616055334069433</v>
      </c>
      <c r="AH338" s="369"/>
      <c r="AI338" s="344">
        <v>188.14319602346475</v>
      </c>
      <c r="AJ338" s="193"/>
      <c r="AK338" s="193"/>
      <c r="AL338" s="193"/>
      <c r="AM338" s="193"/>
    </row>
    <row r="339" spans="1:39" ht="12.75" customHeight="1">
      <c r="A339" s="329">
        <v>336</v>
      </c>
      <c r="B339" s="345">
        <v>10</v>
      </c>
      <c r="C339" s="331">
        <v>38</v>
      </c>
      <c r="D339" s="358">
        <f>測定日数!I42</f>
        <v>28</v>
      </c>
      <c r="E339" s="359">
        <f>mm!I42</f>
        <v>194.39847231063015</v>
      </c>
      <c r="F339" s="360">
        <f>pH!I42</f>
        <v>5.0712430705733347</v>
      </c>
      <c r="G339" s="360">
        <f>EC!I42</f>
        <v>1.0291339227242962</v>
      </c>
      <c r="H339" s="361">
        <f>'SO4'!I42</f>
        <v>8.2896252321833881</v>
      </c>
      <c r="I339" s="361">
        <f>'NO3'!I42</f>
        <v>7.3605151625578298</v>
      </c>
      <c r="J339" s="361">
        <f>Cl!I42</f>
        <v>25.027658193882928</v>
      </c>
      <c r="K339" s="361">
        <f>H!I42</f>
        <v>8.4870532961953113</v>
      </c>
      <c r="L339" s="361">
        <f>'NH4'!I42</f>
        <v>3.9081094983569944</v>
      </c>
      <c r="M339" s="361">
        <f>Na!I42</f>
        <v>24.275310611686475</v>
      </c>
      <c r="N339" s="361">
        <f>K!I42</f>
        <v>0.83689664470896419</v>
      </c>
      <c r="O339" s="361">
        <f>Mg!I42</f>
        <v>2.9151802640195768</v>
      </c>
      <c r="P339" s="362">
        <f>Ca!I42</f>
        <v>3.1789727682813811</v>
      </c>
      <c r="Q339" s="363">
        <f t="shared" si="680"/>
        <v>0.65262657713661232</v>
      </c>
      <c r="R339" s="364">
        <f t="shared" si="681"/>
        <v>48.967423820807532</v>
      </c>
      <c r="S339" s="365">
        <f t="shared" si="682"/>
        <v>49.695676115549666</v>
      </c>
      <c r="T339" s="365">
        <f t="shared" si="683"/>
        <v>49.620050397944148</v>
      </c>
      <c r="U339" s="365">
        <f t="shared" si="684"/>
        <v>0.73812022449314341</v>
      </c>
      <c r="V339" s="365">
        <f t="shared" si="685"/>
        <v>7.6146769761829727E-2</v>
      </c>
      <c r="W339" s="358">
        <f t="shared" si="686"/>
        <v>-6.7710111338362218</v>
      </c>
      <c r="X339" s="366">
        <f t="shared" si="687"/>
        <v>194.39847231063015</v>
      </c>
      <c r="Y339" s="367">
        <f t="shared" ref="Y339:AA339" si="747">H339*$E339/1000</f>
        <v>1.6114904811641033</v>
      </c>
      <c r="Z339" s="367">
        <f t="shared" si="747"/>
        <v>1.4308729030204719</v>
      </c>
      <c r="AA339" s="367">
        <f t="shared" si="747"/>
        <v>4.8653385184034663</v>
      </c>
      <c r="AB339" s="367">
        <f t="shared" ref="AB339:AF339" si="748">L339*$E339/1000</f>
        <v>0.75973051610326281</v>
      </c>
      <c r="AC339" s="367">
        <f t="shared" si="748"/>
        <v>4.7190832977778792</v>
      </c>
      <c r="AD339" s="367">
        <f t="shared" si="748"/>
        <v>0.16269142921331484</v>
      </c>
      <c r="AE339" s="367">
        <f t="shared" si="748"/>
        <v>0.56670658983550515</v>
      </c>
      <c r="AF339" s="367">
        <f t="shared" si="748"/>
        <v>0.61798744967099539</v>
      </c>
      <c r="AG339" s="368">
        <f t="shared" si="690"/>
        <v>1.6498701951992667</v>
      </c>
      <c r="AH339" s="369"/>
      <c r="AI339" s="344">
        <v>98.663099936357199</v>
      </c>
      <c r="AJ339" s="193"/>
      <c r="AK339" s="193"/>
      <c r="AL339" s="193"/>
      <c r="AM339" s="193"/>
    </row>
    <row r="340" spans="1:39" ht="12.75" customHeight="1">
      <c r="A340" s="329">
        <v>337</v>
      </c>
      <c r="B340" s="345">
        <v>10</v>
      </c>
      <c r="C340" s="331">
        <v>39</v>
      </c>
      <c r="D340" s="358">
        <f>測定日数!I43</f>
        <v>28</v>
      </c>
      <c r="E340" s="359">
        <f>mm!I43</f>
        <v>229</v>
      </c>
      <c r="F340" s="360">
        <f>pH!I43</f>
        <v>4.7649736465396479</v>
      </c>
      <c r="G340" s="360">
        <f>EC!I43</f>
        <v>1.2530349344978167</v>
      </c>
      <c r="H340" s="361">
        <f>'SO4'!I43</f>
        <v>11.362445414847162</v>
      </c>
      <c r="I340" s="361">
        <f>'NO3'!I43</f>
        <v>11.455895196506551</v>
      </c>
      <c r="J340" s="361">
        <f>Cl!I43</f>
        <v>16.989956331877728</v>
      </c>
      <c r="K340" s="361">
        <f>H!I43</f>
        <v>11.455895196506551</v>
      </c>
      <c r="L340" s="361">
        <f>'NH4'!I43</f>
        <v>9.9364628820960696</v>
      </c>
      <c r="M340" s="361">
        <f>Na!I43</f>
        <v>16.007860262008734</v>
      </c>
      <c r="N340" s="361">
        <f>K!I43</f>
        <v>2.4694323144104802</v>
      </c>
      <c r="O340" s="361">
        <f>Mg!I43</f>
        <v>1.7665720524017468</v>
      </c>
      <c r="P340" s="362">
        <f>Ca!I43</f>
        <v>1.1844978165938864</v>
      </c>
      <c r="Q340" s="363">
        <f t="shared" si="680"/>
        <v>0.3224002216436726</v>
      </c>
      <c r="R340" s="364">
        <f t="shared" si="681"/>
        <v>51.170742358078598</v>
      </c>
      <c r="S340" s="365">
        <f t="shared" si="682"/>
        <v>45.771790393013113</v>
      </c>
      <c r="T340" s="365">
        <f t="shared" si="683"/>
        <v>51.493142579722274</v>
      </c>
      <c r="U340" s="365"/>
      <c r="V340" s="365">
        <f t="shared" si="685"/>
        <v>-5.8822352638776101</v>
      </c>
      <c r="W340" s="358"/>
      <c r="X340" s="366">
        <f t="shared" si="687"/>
        <v>229</v>
      </c>
      <c r="Y340" s="367">
        <f t="shared" ref="Y340:AA340" si="749">H340*$E340/1000</f>
        <v>2.6019999999999999</v>
      </c>
      <c r="Z340" s="367">
        <f t="shared" si="749"/>
        <v>2.6234000000000002</v>
      </c>
      <c r="AA340" s="367">
        <f t="shared" si="749"/>
        <v>3.8906999999999998</v>
      </c>
      <c r="AB340" s="367">
        <f t="shared" ref="AB340:AF340" si="750">L340*$E340/1000</f>
        <v>2.2754499999999998</v>
      </c>
      <c r="AC340" s="367">
        <f t="shared" si="750"/>
        <v>3.6658000000000004</v>
      </c>
      <c r="AD340" s="367">
        <f t="shared" si="750"/>
        <v>0.5655</v>
      </c>
      <c r="AE340" s="367">
        <f t="shared" si="750"/>
        <v>0.40454500000000004</v>
      </c>
      <c r="AF340" s="367">
        <f t="shared" si="750"/>
        <v>0.27124999999999999</v>
      </c>
      <c r="AG340" s="368">
        <f t="shared" si="690"/>
        <v>2.6234000000000002</v>
      </c>
      <c r="AH340" s="369"/>
      <c r="AI340" s="344">
        <v>0</v>
      </c>
      <c r="AJ340" s="193"/>
      <c r="AK340" s="193"/>
      <c r="AL340" s="193"/>
      <c r="AM340" s="193"/>
    </row>
    <row r="341" spans="1:39" ht="12.75" customHeight="1">
      <c r="A341" s="329">
        <v>338</v>
      </c>
      <c r="B341" s="345">
        <v>10</v>
      </c>
      <c r="C341" s="331">
        <v>40</v>
      </c>
      <c r="D341" s="358">
        <f>測定日数!I44</f>
        <v>28</v>
      </c>
      <c r="E341" s="359">
        <f>mm!I44</f>
        <v>240.76433121019107</v>
      </c>
      <c r="F341" s="360">
        <f>pH!I44</f>
        <v>4.68</v>
      </c>
      <c r="G341" s="360">
        <f>EC!I44</f>
        <v>1.1399999999999999</v>
      </c>
      <c r="H341" s="361">
        <f>'SO4'!I44</f>
        <v>10.410160316468874</v>
      </c>
      <c r="I341" s="361">
        <f>'NO3'!I44</f>
        <v>9.3533301080470892</v>
      </c>
      <c r="J341" s="361">
        <f>Cl!I44</f>
        <v>11.001410437235542</v>
      </c>
      <c r="K341" s="361">
        <f>H!I44</f>
        <v>20.892961308540418</v>
      </c>
      <c r="L341" s="361">
        <f>'NH4'!I44</f>
        <v>6.0975609756097562</v>
      </c>
      <c r="M341" s="361">
        <f>Na!I44</f>
        <v>10.439321444106133</v>
      </c>
      <c r="N341" s="361">
        <f>K!I44</f>
        <v>0.76726342710997431</v>
      </c>
      <c r="O341" s="361">
        <f>Mg!I44</f>
        <v>1.2335526315789473</v>
      </c>
      <c r="P341" s="362">
        <f>Ca!I44</f>
        <v>2.2455089820359282</v>
      </c>
      <c r="Q341" s="363">
        <f t="shared" si="680"/>
        <v>0.26510729909827679</v>
      </c>
      <c r="R341" s="364">
        <f t="shared" si="681"/>
        <v>41.175061178220382</v>
      </c>
      <c r="S341" s="365">
        <f t="shared" si="682"/>
        <v>45.155230382596031</v>
      </c>
      <c r="T341" s="365">
        <f t="shared" si="683"/>
        <v>41.440168477318657</v>
      </c>
      <c r="U341" s="365">
        <f t="shared" ref="U341:U354" si="751">(S341-R341)/(R341+S341)*100</f>
        <v>4.610397037257508</v>
      </c>
      <c r="V341" s="365">
        <f t="shared" si="685"/>
        <v>4.2901377604221507</v>
      </c>
      <c r="W341" s="358">
        <f t="shared" ref="W341:W354" si="752">100*((349.7*10^(2-F341)+(80*2*H341+71.5*I341+76.3*J341+73.5*L341+50.1*M341+73.5*N341+59.8*2*P341+53.3*2*O341)/10000)-G341)/((349.7*10^(2-F341)+(80*2*H341+71.5*I341+76.3*J341+73.5*L341+50.1*M341+73.5*N341+59.8*2*P341+53.3*2*O341)/10000)+G341)</f>
        <v>2.1782464214378825</v>
      </c>
      <c r="X341" s="366">
        <f t="shared" si="687"/>
        <v>240.76433121019107</v>
      </c>
      <c r="Y341" s="367">
        <f t="shared" ref="Y341:AA341" si="753">H341*$E341/1000</f>
        <v>2.5063952863854992</v>
      </c>
      <c r="Z341" s="367">
        <f t="shared" si="753"/>
        <v>2.2519482680521019</v>
      </c>
      <c r="AA341" s="367">
        <f t="shared" si="753"/>
        <v>2.6487472262898311</v>
      </c>
      <c r="AB341" s="367">
        <f t="shared" ref="AB341:AF341" si="754">L341*$E341/1000</f>
        <v>1.4680751903060432</v>
      </c>
      <c r="AC341" s="367">
        <f t="shared" si="754"/>
        <v>2.5134162457784193</v>
      </c>
      <c r="AD341" s="367">
        <f t="shared" si="754"/>
        <v>0.18472966589017215</v>
      </c>
      <c r="AE341" s="367">
        <f t="shared" si="754"/>
        <v>0.29699547435467649</v>
      </c>
      <c r="AF341" s="367">
        <f t="shared" si="754"/>
        <v>0.5406384682863572</v>
      </c>
      <c r="AG341" s="368">
        <f t="shared" si="690"/>
        <v>5.0302798564511324</v>
      </c>
      <c r="AH341" s="369"/>
      <c r="AI341" s="344">
        <v>86.33029156081642</v>
      </c>
      <c r="AJ341" s="193"/>
      <c r="AK341" s="193"/>
      <c r="AL341" s="193"/>
      <c r="AM341" s="193"/>
    </row>
    <row r="342" spans="1:39" ht="12.75" customHeight="1">
      <c r="A342" s="329">
        <v>339</v>
      </c>
      <c r="B342" s="345">
        <v>10</v>
      </c>
      <c r="C342" s="331">
        <v>41</v>
      </c>
      <c r="D342" s="358">
        <f>測定日数!I45</f>
        <v>28</v>
      </c>
      <c r="E342" s="359">
        <f>mm!I45</f>
        <v>296.08280254777071</v>
      </c>
      <c r="F342" s="360">
        <f>pH!I45</f>
        <v>4.72</v>
      </c>
      <c r="G342" s="360">
        <f>EC!I45</f>
        <v>1.21</v>
      </c>
      <c r="H342" s="361">
        <f>'SO4'!I45</f>
        <v>9.89</v>
      </c>
      <c r="I342" s="361">
        <f>'NO3'!I45</f>
        <v>2.7</v>
      </c>
      <c r="J342" s="361">
        <f>Cl!I45</f>
        <v>15.41</v>
      </c>
      <c r="K342" s="361">
        <f>H!I45</f>
        <v>19.054607179632484</v>
      </c>
      <c r="L342" s="361">
        <f>'NH4'!I45</f>
        <v>1.79</v>
      </c>
      <c r="M342" s="361">
        <f>Na!I45</f>
        <v>13.2</v>
      </c>
      <c r="N342" s="361">
        <f>K!I45</f>
        <v>0</v>
      </c>
      <c r="O342" s="361">
        <f>Mg!I45</f>
        <v>2.06</v>
      </c>
      <c r="P342" s="362">
        <f>Ca!I45</f>
        <v>0</v>
      </c>
      <c r="Q342" s="363">
        <f t="shared" si="680"/>
        <v>0.29068437309967038</v>
      </c>
      <c r="R342" s="364">
        <f t="shared" si="681"/>
        <v>37.89</v>
      </c>
      <c r="S342" s="365">
        <f t="shared" si="682"/>
        <v>38.164607179632483</v>
      </c>
      <c r="T342" s="365">
        <f t="shared" si="683"/>
        <v>38.180684373099666</v>
      </c>
      <c r="U342" s="365">
        <f t="shared" si="751"/>
        <v>0.36106580497338081</v>
      </c>
      <c r="V342" s="365">
        <f t="shared" si="685"/>
        <v>-2.1058526518401233E-2</v>
      </c>
      <c r="W342" s="358">
        <f t="shared" si="752"/>
        <v>-6.4807617898229699</v>
      </c>
      <c r="X342" s="366">
        <f t="shared" si="687"/>
        <v>296.08280254777071</v>
      </c>
      <c r="Y342" s="367">
        <f t="shared" ref="Y342:AA342" si="755">H342*$E342/1000</f>
        <v>2.9282589171974522</v>
      </c>
      <c r="Z342" s="367">
        <f t="shared" si="755"/>
        <v>0.79942356687898097</v>
      </c>
      <c r="AA342" s="367">
        <f t="shared" si="755"/>
        <v>4.5626359872611468</v>
      </c>
      <c r="AB342" s="367">
        <f t="shared" ref="AB342:AF342" si="756">L342*$E342/1000</f>
        <v>0.52998821656050965</v>
      </c>
      <c r="AC342" s="367">
        <f t="shared" si="756"/>
        <v>3.9082929936305733</v>
      </c>
      <c r="AD342" s="367">
        <f t="shared" si="756"/>
        <v>0</v>
      </c>
      <c r="AE342" s="367">
        <f t="shared" si="756"/>
        <v>0.6099305732484076</v>
      </c>
      <c r="AF342" s="367">
        <f t="shared" si="756"/>
        <v>0</v>
      </c>
      <c r="AG342" s="368">
        <f t="shared" si="690"/>
        <v>5.6417414951924592</v>
      </c>
      <c r="AH342" s="369"/>
      <c r="AI342" s="344">
        <v>76.054607179632484</v>
      </c>
      <c r="AJ342" s="193"/>
      <c r="AK342" s="193"/>
      <c r="AL342" s="193"/>
      <c r="AM342" s="193"/>
    </row>
    <row r="343" spans="1:39" ht="12.75" customHeight="1">
      <c r="A343" s="329">
        <v>340</v>
      </c>
      <c r="B343" s="345">
        <v>10</v>
      </c>
      <c r="C343" s="331">
        <v>42</v>
      </c>
      <c r="D343" s="358">
        <f>測定日数!I46</f>
        <v>28</v>
      </c>
      <c r="E343" s="359">
        <f>mm!I46</f>
        <v>239.90445859872611</v>
      </c>
      <c r="F343" s="360">
        <f>pH!I46</f>
        <v>4.8348811803673426</v>
      </c>
      <c r="G343" s="360">
        <f>EC!I46</f>
        <v>1.1811405814416569</v>
      </c>
      <c r="H343" s="361">
        <f>'SO4'!I46</f>
        <v>11.914626739775544</v>
      </c>
      <c r="I343" s="361">
        <f>'NO3'!I46</f>
        <v>10.123127187257785</v>
      </c>
      <c r="J343" s="361">
        <f>Cl!I46</f>
        <v>13.3614780870648</v>
      </c>
      <c r="K343" s="361">
        <f>H!I46</f>
        <v>14.625772696236753</v>
      </c>
      <c r="L343" s="361">
        <f>'NH4'!I46</f>
        <v>8.4727697805212596</v>
      </c>
      <c r="M343" s="361">
        <f>Na!I46</f>
        <v>14.614710618091991</v>
      </c>
      <c r="N343" s="361">
        <f>K!I46</f>
        <v>2.0060222237160752</v>
      </c>
      <c r="O343" s="361">
        <f>Mg!I46</f>
        <v>1.0243232977086612</v>
      </c>
      <c r="P343" s="362">
        <f>Ca!I46</f>
        <v>3.1471066438669855</v>
      </c>
      <c r="Q343" s="363">
        <f t="shared" si="680"/>
        <v>0.37870659265045964</v>
      </c>
      <c r="R343" s="364">
        <f t="shared" si="681"/>
        <v>47.313858753873674</v>
      </c>
      <c r="S343" s="365">
        <f t="shared" si="682"/>
        <v>48.062135201717368</v>
      </c>
      <c r="T343" s="365">
        <f t="shared" si="683"/>
        <v>47.692565346524134</v>
      </c>
      <c r="U343" s="365">
        <f t="shared" si="751"/>
        <v>0.78455428542333805</v>
      </c>
      <c r="V343" s="365">
        <f t="shared" si="685"/>
        <v>0.38595479185592924</v>
      </c>
      <c r="W343" s="358">
        <f t="shared" si="752"/>
        <v>-4.6941606225703536</v>
      </c>
      <c r="X343" s="366">
        <f t="shared" si="687"/>
        <v>239.90445859872611</v>
      </c>
      <c r="Y343" s="367">
        <f t="shared" ref="Y343:AA343" si="757">H343*$E343/1000</f>
        <v>2.8583720774117567</v>
      </c>
      <c r="Z343" s="367">
        <f t="shared" si="757"/>
        <v>2.4285833471851239</v>
      </c>
      <c r="AA343" s="367">
        <f t="shared" si="757"/>
        <v>3.2054781665560235</v>
      </c>
      <c r="AB343" s="367">
        <f t="shared" ref="AB343:AF343" si="758">L343*$E343/1000</f>
        <v>2.0326552470276003</v>
      </c>
      <c r="AC343" s="367">
        <f t="shared" si="758"/>
        <v>3.5061342384104126</v>
      </c>
      <c r="AD343" s="367">
        <f t="shared" si="758"/>
        <v>0.48125367551761766</v>
      </c>
      <c r="AE343" s="367">
        <f t="shared" si="758"/>
        <v>0.2457397261668581</v>
      </c>
      <c r="AF343" s="367">
        <f t="shared" si="758"/>
        <v>0.75500491554936311</v>
      </c>
      <c r="AG343" s="368">
        <f t="shared" si="690"/>
        <v>3.508788080278709</v>
      </c>
      <c r="AH343" s="369"/>
      <c r="AI343" s="344">
        <v>95.375993955591042</v>
      </c>
      <c r="AJ343" s="193"/>
      <c r="AK343" s="193"/>
      <c r="AL343" s="193"/>
      <c r="AM343" s="193"/>
    </row>
    <row r="344" spans="1:39" ht="12.75" customHeight="1">
      <c r="A344" s="329">
        <v>341</v>
      </c>
      <c r="B344" s="345">
        <v>10</v>
      </c>
      <c r="C344" s="331">
        <v>43</v>
      </c>
      <c r="D344" s="358">
        <f>測定日数!I47</f>
        <v>28</v>
      </c>
      <c r="E344" s="359">
        <f>mm!I47</f>
        <v>117</v>
      </c>
      <c r="F344" s="360">
        <f>pH!I47</f>
        <v>4.57</v>
      </c>
      <c r="G344" s="360">
        <f>EC!I47</f>
        <v>1.88</v>
      </c>
      <c r="H344" s="361">
        <f>'SO4'!I47</f>
        <v>18.190000000000001</v>
      </c>
      <c r="I344" s="361">
        <f>'NO3'!I47</f>
        <v>12.3</v>
      </c>
      <c r="J344" s="361">
        <f>Cl!I47</f>
        <v>17.98</v>
      </c>
      <c r="K344" s="361">
        <f>H!I47</f>
        <v>26.915348039269148</v>
      </c>
      <c r="L344" s="361">
        <f>'NH4'!I47</f>
        <v>17.37</v>
      </c>
      <c r="M344" s="361">
        <f>Na!I47</f>
        <v>16.899999999999999</v>
      </c>
      <c r="N344" s="361">
        <f>K!I47</f>
        <v>2.4</v>
      </c>
      <c r="O344" s="361">
        <f>Mg!I47</f>
        <v>1.31</v>
      </c>
      <c r="P344" s="362">
        <f>Ca!I47</f>
        <v>2.4</v>
      </c>
      <c r="Q344" s="363">
        <f t="shared" si="680"/>
        <v>0.20578877652225777</v>
      </c>
      <c r="R344" s="364">
        <f t="shared" si="681"/>
        <v>66.66</v>
      </c>
      <c r="S344" s="365">
        <f t="shared" si="682"/>
        <v>71.005348039269165</v>
      </c>
      <c r="T344" s="365">
        <f t="shared" si="683"/>
        <v>66.865788776522251</v>
      </c>
      <c r="U344" s="365">
        <f t="shared" si="751"/>
        <v>3.1564573810031367</v>
      </c>
      <c r="V344" s="365">
        <f t="shared" si="685"/>
        <v>3.0024843185834813</v>
      </c>
      <c r="W344" s="358">
        <f t="shared" si="752"/>
        <v>-4.1537045588534829</v>
      </c>
      <c r="X344" s="366">
        <f t="shared" si="687"/>
        <v>117</v>
      </c>
      <c r="Y344" s="367">
        <f t="shared" ref="Y344:AA344" si="759">H344*$E344/1000</f>
        <v>2.1282299999999998</v>
      </c>
      <c r="Z344" s="367">
        <f t="shared" si="759"/>
        <v>1.4391</v>
      </c>
      <c r="AA344" s="367">
        <f t="shared" si="759"/>
        <v>2.1036599999999996</v>
      </c>
      <c r="AB344" s="367">
        <f t="shared" ref="AB344:AF344" si="760">L344*$E344/1000</f>
        <v>2.0322900000000002</v>
      </c>
      <c r="AC344" s="367">
        <f t="shared" si="760"/>
        <v>1.9772999999999998</v>
      </c>
      <c r="AD344" s="367">
        <f t="shared" si="760"/>
        <v>0.28079999999999999</v>
      </c>
      <c r="AE344" s="367">
        <f t="shared" si="760"/>
        <v>0.15327000000000002</v>
      </c>
      <c r="AF344" s="367">
        <f t="shared" si="760"/>
        <v>0.28079999999999999</v>
      </c>
      <c r="AG344" s="368">
        <f t="shared" si="690"/>
        <v>3.1490957205944903</v>
      </c>
      <c r="AH344" s="369"/>
      <c r="AI344" s="344">
        <v>137.66534803926916</v>
      </c>
      <c r="AJ344" s="193"/>
      <c r="AK344" s="193"/>
      <c r="AL344" s="193"/>
      <c r="AM344" s="193"/>
    </row>
    <row r="345" spans="1:39" ht="12.75" customHeight="1">
      <c r="A345" s="329">
        <v>342</v>
      </c>
      <c r="B345" s="345">
        <v>10</v>
      </c>
      <c r="C345" s="331">
        <v>44</v>
      </c>
      <c r="D345" s="358">
        <f>測定日数!I48</f>
        <v>28</v>
      </c>
      <c r="E345" s="359">
        <f>mm!I48</f>
        <v>173.47133757961782</v>
      </c>
      <c r="F345" s="360">
        <f>pH!I48</f>
        <v>4.5492682870776617</v>
      </c>
      <c r="G345" s="360">
        <f>EC!I48</f>
        <v>2.192653020011015</v>
      </c>
      <c r="H345" s="361">
        <f>'SO4'!I48</f>
        <v>17.921944260146066</v>
      </c>
      <c r="I345" s="361">
        <f>'NO3'!I48</f>
        <v>12.461288842037936</v>
      </c>
      <c r="J345" s="361">
        <f>Cl!I48</f>
        <v>44.49736591016633</v>
      </c>
      <c r="K345" s="361">
        <f>H!I48</f>
        <v>28.231354334082283</v>
      </c>
      <c r="L345" s="361">
        <f>'NH4'!I48</f>
        <v>15.970007955449484</v>
      </c>
      <c r="M345" s="361">
        <f>Na!I48</f>
        <v>37.161168094124406</v>
      </c>
      <c r="N345" s="361">
        <f>K!I48</f>
        <v>1.5117836280511996</v>
      </c>
      <c r="O345" s="361">
        <f>Mg!I48</f>
        <v>4.7323372778159305</v>
      </c>
      <c r="P345" s="362">
        <f>Ca!I48</f>
        <v>2.4439923689948979</v>
      </c>
      <c r="Q345" s="363">
        <f t="shared" si="680"/>
        <v>0.19619592022140941</v>
      </c>
      <c r="R345" s="364">
        <f t="shared" si="681"/>
        <v>92.802543272496393</v>
      </c>
      <c r="S345" s="365">
        <f t="shared" si="682"/>
        <v>97.226973305329039</v>
      </c>
      <c r="T345" s="365">
        <f t="shared" si="683"/>
        <v>92.998739192717807</v>
      </c>
      <c r="U345" s="365">
        <f t="shared" si="751"/>
        <v>2.3282856855664567</v>
      </c>
      <c r="V345" s="365">
        <f t="shared" si="685"/>
        <v>2.2227458407625345</v>
      </c>
      <c r="W345" s="358">
        <f t="shared" si="752"/>
        <v>-2.2308036881250541</v>
      </c>
      <c r="X345" s="366">
        <f t="shared" si="687"/>
        <v>173.47133757961782</v>
      </c>
      <c r="Y345" s="367">
        <f t="shared" ref="Y345:AA345" si="761">H345*$E345/1000</f>
        <v>3.108943642834892</v>
      </c>
      <c r="Z345" s="367">
        <f t="shared" si="761"/>
        <v>2.1616764433942874</v>
      </c>
      <c r="AA345" s="367">
        <f t="shared" si="761"/>
        <v>7.7190175832062415</v>
      </c>
      <c r="AB345" s="367">
        <f t="shared" ref="AB345:AF345" si="762">L345*$E345/1000</f>
        <v>2.7703386411889594</v>
      </c>
      <c r="AC345" s="367">
        <f t="shared" si="762"/>
        <v>6.4463975353087779</v>
      </c>
      <c r="AD345" s="367">
        <f t="shared" si="762"/>
        <v>0.26225112808900908</v>
      </c>
      <c r="AE345" s="367">
        <f t="shared" si="762"/>
        <v>0.82092487746061693</v>
      </c>
      <c r="AF345" s="367">
        <f t="shared" si="762"/>
        <v>0.42396262528392387</v>
      </c>
      <c r="AG345" s="368">
        <f t="shared" si="690"/>
        <v>4.8973307980173946</v>
      </c>
      <c r="AH345" s="369"/>
      <c r="AI345" s="344">
        <v>190.02951657782543</v>
      </c>
      <c r="AJ345" s="193"/>
      <c r="AK345" s="193"/>
      <c r="AL345" s="193"/>
      <c r="AM345" s="193"/>
    </row>
    <row r="346" spans="1:39" ht="12.75" customHeight="1">
      <c r="A346" s="329">
        <v>343</v>
      </c>
      <c r="B346" s="345">
        <v>10</v>
      </c>
      <c r="C346" s="331">
        <v>45</v>
      </c>
      <c r="D346" s="358">
        <f>測定日数!I49</f>
        <v>9</v>
      </c>
      <c r="E346" s="359">
        <f>mm!I49</f>
        <v>60.188000000000002</v>
      </c>
      <c r="F346" s="360">
        <f>pH!I49</f>
        <v>4.3899999999999997</v>
      </c>
      <c r="G346" s="360">
        <f>EC!I49</f>
        <v>2.17</v>
      </c>
      <c r="H346" s="361">
        <f>'SO4'!I49</f>
        <v>21.7</v>
      </c>
      <c r="I346" s="361">
        <f>'NO3'!I49</f>
        <v>11.45</v>
      </c>
      <c r="J346" s="361">
        <f>Cl!I49</f>
        <v>11.35</v>
      </c>
      <c r="K346" s="361">
        <f>H!I49</f>
        <v>40.738027780411315</v>
      </c>
      <c r="L346" s="361">
        <f>'NH4'!I49</f>
        <v>9.2200000000000006</v>
      </c>
      <c r="M346" s="361">
        <f>Na!I49</f>
        <v>7.87</v>
      </c>
      <c r="N346" s="361">
        <f>K!I49</f>
        <v>0.33</v>
      </c>
      <c r="O346" s="361">
        <f>Mg!I49</f>
        <v>0.94499999999999995</v>
      </c>
      <c r="P346" s="362">
        <f>Ca!I49</f>
        <v>0.97499999999999998</v>
      </c>
      <c r="Q346" s="363">
        <f t="shared" si="680"/>
        <v>0.13596329632175494</v>
      </c>
      <c r="R346" s="364">
        <f t="shared" si="681"/>
        <v>66.2</v>
      </c>
      <c r="S346" s="365">
        <f t="shared" si="682"/>
        <v>61.998027780411313</v>
      </c>
      <c r="T346" s="365">
        <f t="shared" si="683"/>
        <v>66.335963296321751</v>
      </c>
      <c r="U346" s="365">
        <f t="shared" si="751"/>
        <v>-3.2777198622635542</v>
      </c>
      <c r="V346" s="365">
        <f t="shared" si="685"/>
        <v>-3.3801921685087408</v>
      </c>
      <c r="W346" s="358">
        <f t="shared" si="752"/>
        <v>-2.3190897172436502</v>
      </c>
      <c r="X346" s="366">
        <f t="shared" si="687"/>
        <v>60.188000000000002</v>
      </c>
      <c r="Y346" s="367">
        <f t="shared" ref="Y346:AA346" si="763">H346*$E346/1000</f>
        <v>1.3060796000000001</v>
      </c>
      <c r="Z346" s="367">
        <f t="shared" si="763"/>
        <v>0.6891526</v>
      </c>
      <c r="AA346" s="367">
        <f t="shared" si="763"/>
        <v>0.6831337999999999</v>
      </c>
      <c r="AB346" s="367">
        <f t="shared" ref="AB346:AF346" si="764">L346*$E346/1000</f>
        <v>0.55493336000000015</v>
      </c>
      <c r="AC346" s="367">
        <f t="shared" si="764"/>
        <v>0.47367956000000006</v>
      </c>
      <c r="AD346" s="367">
        <f t="shared" si="764"/>
        <v>1.9862040000000001E-2</v>
      </c>
      <c r="AE346" s="367">
        <f t="shared" si="764"/>
        <v>5.6877659999999997E-2</v>
      </c>
      <c r="AF346" s="367">
        <f t="shared" si="764"/>
        <v>5.8683300000000001E-2</v>
      </c>
      <c r="AG346" s="368">
        <f t="shared" si="690"/>
        <v>2.4519404160473965</v>
      </c>
      <c r="AH346" s="369"/>
      <c r="AI346" s="344">
        <v>128.19802778041131</v>
      </c>
      <c r="AJ346" s="193"/>
      <c r="AK346" s="193"/>
      <c r="AL346" s="193"/>
      <c r="AM346" s="193"/>
    </row>
    <row r="347" spans="1:39" ht="12.75" customHeight="1">
      <c r="A347" s="329">
        <v>344</v>
      </c>
      <c r="B347" s="345">
        <v>10</v>
      </c>
      <c r="C347" s="331">
        <v>46</v>
      </c>
      <c r="D347" s="358">
        <f>測定日数!I50</f>
        <v>28</v>
      </c>
      <c r="E347" s="359">
        <f>mm!I50</f>
        <v>228.91719745222929</v>
      </c>
      <c r="F347" s="360">
        <f>pH!I50</f>
        <v>4.8807585524696453</v>
      </c>
      <c r="G347" s="360">
        <f>EC!I50</f>
        <v>1.0194365609348914</v>
      </c>
      <c r="H347" s="361">
        <f>'SO4'!I50</f>
        <v>11.356803005008349</v>
      </c>
      <c r="I347" s="361">
        <f>'NO3'!I50</f>
        <v>5.4294936004451859</v>
      </c>
      <c r="J347" s="361">
        <f>Cl!I50</f>
        <v>18.774026154702284</v>
      </c>
      <c r="K347" s="361">
        <f>H!I50</f>
        <v>13.159562393154472</v>
      </c>
      <c r="L347" s="361">
        <f>'NH4'!I50</f>
        <v>5.3947968836950464</v>
      </c>
      <c r="M347" s="361">
        <f>Na!I50</f>
        <v>18.343447412353925</v>
      </c>
      <c r="N347" s="361">
        <f>K!I50</f>
        <v>1.1226905954368391</v>
      </c>
      <c r="O347" s="361">
        <f>Mg!I50</f>
        <v>2.066972732331664</v>
      </c>
      <c r="P347" s="362">
        <f>Ca!I50</f>
        <v>1.3412075681691706</v>
      </c>
      <c r="Q347" s="363">
        <f t="shared" si="680"/>
        <v>0.42090127142474276</v>
      </c>
      <c r="R347" s="364">
        <f t="shared" si="681"/>
        <v>46.917125765164172</v>
      </c>
      <c r="S347" s="365">
        <f t="shared" si="682"/>
        <v>44.83685788564194</v>
      </c>
      <c r="T347" s="365">
        <f t="shared" si="683"/>
        <v>47.338027036588912</v>
      </c>
      <c r="U347" s="365">
        <f t="shared" si="751"/>
        <v>-2.2672235000054473</v>
      </c>
      <c r="V347" s="365">
        <f t="shared" si="685"/>
        <v>-2.7135039583257847</v>
      </c>
      <c r="W347" s="358">
        <f t="shared" si="752"/>
        <v>-0.87034613089351576</v>
      </c>
      <c r="X347" s="366">
        <f t="shared" si="687"/>
        <v>228.91719745222929</v>
      </c>
      <c r="Y347" s="367">
        <f t="shared" ref="Y347:AA347" si="765">H347*$E347/1000</f>
        <v>2.5997675159235669</v>
      </c>
      <c r="Z347" s="367">
        <f t="shared" si="765"/>
        <v>1.2429044585987261</v>
      </c>
      <c r="AA347" s="367">
        <f t="shared" si="765"/>
        <v>4.2976974522292997</v>
      </c>
      <c r="AB347" s="367">
        <f t="shared" ref="AB347:AF347" si="766">L347*$E347/1000</f>
        <v>1.2349617834394901</v>
      </c>
      <c r="AC347" s="367">
        <f t="shared" si="766"/>
        <v>4.1991305732484081</v>
      </c>
      <c r="AD347" s="367">
        <f t="shared" si="766"/>
        <v>0.2570031847133758</v>
      </c>
      <c r="AE347" s="367">
        <f t="shared" si="766"/>
        <v>0.4731656050955414</v>
      </c>
      <c r="AF347" s="367">
        <f t="shared" si="766"/>
        <v>0.30702547770700628</v>
      </c>
      <c r="AG347" s="368">
        <f t="shared" si="690"/>
        <v>3.0124501427386732</v>
      </c>
      <c r="AH347" s="369"/>
      <c r="AI347" s="344">
        <v>91.753983650806106</v>
      </c>
      <c r="AJ347" s="193"/>
      <c r="AK347" s="193"/>
      <c r="AL347" s="193"/>
      <c r="AM347" s="193"/>
    </row>
    <row r="348" spans="1:39" ht="12.75" customHeight="1">
      <c r="A348" s="329">
        <v>345</v>
      </c>
      <c r="B348" s="345">
        <v>10</v>
      </c>
      <c r="C348" s="331">
        <v>47</v>
      </c>
      <c r="D348" s="358">
        <f>測定日数!I51</f>
        <v>28</v>
      </c>
      <c r="E348" s="359">
        <f>mm!I51</f>
        <v>135.03184713375796</v>
      </c>
      <c r="F348" s="360">
        <f>pH!I51</f>
        <v>4.55</v>
      </c>
      <c r="G348" s="360">
        <f>EC!I51</f>
        <v>1.86</v>
      </c>
      <c r="H348" s="361">
        <f>'SO4'!I51</f>
        <v>18.100000000000001</v>
      </c>
      <c r="I348" s="361">
        <f>'NO3'!I51</f>
        <v>8.4</v>
      </c>
      <c r="J348" s="361">
        <f>Cl!I51</f>
        <v>22.8</v>
      </c>
      <c r="K348" s="361">
        <f>H!I51</f>
        <v>28.183829312644562</v>
      </c>
      <c r="L348" s="361">
        <f>'NH4'!I51</f>
        <v>13.9</v>
      </c>
      <c r="M348" s="361">
        <f>Na!I51</f>
        <v>16.399999999999999</v>
      </c>
      <c r="N348" s="361">
        <f>K!I51</f>
        <v>0.8</v>
      </c>
      <c r="O348" s="361">
        <f>Mg!I51</f>
        <v>2</v>
      </c>
      <c r="P348" s="362">
        <f>Ca!I51</f>
        <v>1.3</v>
      </c>
      <c r="Q348" s="363">
        <f t="shared" si="680"/>
        <v>0.19652675586517812</v>
      </c>
      <c r="R348" s="364">
        <f t="shared" si="681"/>
        <v>67.400000000000006</v>
      </c>
      <c r="S348" s="365">
        <f t="shared" si="682"/>
        <v>65.883829312644551</v>
      </c>
      <c r="T348" s="365">
        <f t="shared" si="683"/>
        <v>67.59652675586517</v>
      </c>
      <c r="U348" s="365">
        <f t="shared" si="751"/>
        <v>-1.1375503653927632</v>
      </c>
      <c r="V348" s="365">
        <f t="shared" si="685"/>
        <v>-1.2831082367967059</v>
      </c>
      <c r="W348" s="358">
        <f t="shared" si="752"/>
        <v>-3.4399479951837479</v>
      </c>
      <c r="X348" s="366">
        <f t="shared" si="687"/>
        <v>135.03184713375796</v>
      </c>
      <c r="Y348" s="367">
        <f t="shared" ref="Y348:AA348" si="767">H348*$E348/1000</f>
        <v>2.4440764331210194</v>
      </c>
      <c r="Z348" s="367">
        <f t="shared" si="767"/>
        <v>1.1342675159235669</v>
      </c>
      <c r="AA348" s="367">
        <f t="shared" si="767"/>
        <v>3.0787261146496818</v>
      </c>
      <c r="AB348" s="367">
        <f t="shared" ref="AB348:AF348" si="768">L348*$E348/1000</f>
        <v>1.8769426751592357</v>
      </c>
      <c r="AC348" s="367">
        <f t="shared" si="768"/>
        <v>2.2145222929936303</v>
      </c>
      <c r="AD348" s="367">
        <f t="shared" si="768"/>
        <v>0.10802547770700638</v>
      </c>
      <c r="AE348" s="367">
        <f t="shared" si="768"/>
        <v>0.27006369426751592</v>
      </c>
      <c r="AF348" s="367">
        <f t="shared" si="768"/>
        <v>0.17554140127388534</v>
      </c>
      <c r="AG348" s="368">
        <f t="shared" si="690"/>
        <v>3.8057145313889471</v>
      </c>
      <c r="AH348" s="369"/>
      <c r="AI348" s="344">
        <v>133.28382931264457</v>
      </c>
      <c r="AJ348" s="193"/>
      <c r="AK348" s="193"/>
      <c r="AL348" s="193"/>
      <c r="AM348" s="193"/>
    </row>
    <row r="349" spans="1:39" ht="12.75" customHeight="1">
      <c r="A349" s="329">
        <v>346</v>
      </c>
      <c r="B349" s="345">
        <v>10</v>
      </c>
      <c r="C349" s="331">
        <v>48</v>
      </c>
      <c r="D349" s="358">
        <f>測定日数!I52</f>
        <v>28</v>
      </c>
      <c r="E349" s="359">
        <f>mm!I52</f>
        <v>179.29936305732483</v>
      </c>
      <c r="F349" s="360">
        <f>pH!I52</f>
        <v>4.5999999999999996</v>
      </c>
      <c r="G349" s="360">
        <f>EC!I52</f>
        <v>1.56</v>
      </c>
      <c r="H349" s="361">
        <f>'SO4'!I52</f>
        <v>16.2</v>
      </c>
      <c r="I349" s="361">
        <f>'NO3'!I52</f>
        <v>6.7</v>
      </c>
      <c r="J349" s="361">
        <f>Cl!I52</f>
        <v>11.6</v>
      </c>
      <c r="K349" s="361">
        <f>H!I52</f>
        <v>25.118864315095834</v>
      </c>
      <c r="L349" s="361">
        <f>'NH4'!I52</f>
        <v>8.6</v>
      </c>
      <c r="M349" s="361">
        <f>Na!I52</f>
        <v>7.5</v>
      </c>
      <c r="N349" s="361">
        <f>K!I52</f>
        <v>0.9</v>
      </c>
      <c r="O349" s="361">
        <f>Mg!I52</f>
        <v>1</v>
      </c>
      <c r="P349" s="362">
        <f>Ca!I52</f>
        <v>2.2999999999999998</v>
      </c>
      <c r="Q349" s="363">
        <f t="shared" si="680"/>
        <v>0.22050664684482638</v>
      </c>
      <c r="R349" s="364">
        <f t="shared" si="681"/>
        <v>50.7</v>
      </c>
      <c r="S349" s="365">
        <f t="shared" si="682"/>
        <v>48.718864315095828</v>
      </c>
      <c r="T349" s="365">
        <f t="shared" si="683"/>
        <v>50.920506646844828</v>
      </c>
      <c r="U349" s="365">
        <f t="shared" si="751"/>
        <v>-1.9927160690804202</v>
      </c>
      <c r="V349" s="365">
        <f t="shared" si="685"/>
        <v>-2.2096108300301927</v>
      </c>
      <c r="W349" s="358">
        <f t="shared" si="752"/>
        <v>-4.7124746690057284</v>
      </c>
      <c r="X349" s="366">
        <f t="shared" si="687"/>
        <v>179.29936305732483</v>
      </c>
      <c r="Y349" s="367">
        <f t="shared" ref="Y349:AA349" si="769">H349*$E349/1000</f>
        <v>2.904649681528662</v>
      </c>
      <c r="Z349" s="367">
        <f t="shared" si="769"/>
        <v>1.2013057324840763</v>
      </c>
      <c r="AA349" s="367">
        <f t="shared" si="769"/>
        <v>2.0798726114649679</v>
      </c>
      <c r="AB349" s="367">
        <f t="shared" ref="AB349:AF349" si="770">L349*$E349/1000</f>
        <v>1.5419745222929935</v>
      </c>
      <c r="AC349" s="367">
        <f t="shared" si="770"/>
        <v>1.3447452229299364</v>
      </c>
      <c r="AD349" s="367">
        <f t="shared" si="770"/>
        <v>0.16136942675159235</v>
      </c>
      <c r="AE349" s="367">
        <f t="shared" si="770"/>
        <v>0.17929936305732483</v>
      </c>
      <c r="AF349" s="367">
        <f t="shared" si="770"/>
        <v>0.41238853503184708</v>
      </c>
      <c r="AG349" s="368">
        <f t="shared" si="690"/>
        <v>4.5037963724200489</v>
      </c>
      <c r="AH349" s="369"/>
      <c r="AI349" s="344">
        <v>99.418864315095831</v>
      </c>
      <c r="AJ349" s="193"/>
      <c r="AK349" s="193"/>
      <c r="AL349" s="193"/>
      <c r="AM349" s="193"/>
    </row>
    <row r="350" spans="1:39" ht="12.75" customHeight="1">
      <c r="A350" s="329">
        <v>347</v>
      </c>
      <c r="B350" s="345">
        <v>10</v>
      </c>
      <c r="C350" s="331">
        <v>49</v>
      </c>
      <c r="D350" s="358">
        <f>測定日数!I53</f>
        <v>33</v>
      </c>
      <c r="E350" s="359">
        <f>mm!I53</f>
        <v>184.01273885350318</v>
      </c>
      <c r="F350" s="360">
        <f>pH!I53</f>
        <v>4.7253135443669363</v>
      </c>
      <c r="G350" s="360">
        <f>EC!I53</f>
        <v>1.2426654551748009</v>
      </c>
      <c r="H350" s="361">
        <f>'SO4'!I53</f>
        <v>12.803077368652257</v>
      </c>
      <c r="I350" s="361">
        <f>'NO3'!I53</f>
        <v>6.9313876613993184</v>
      </c>
      <c r="J350" s="361">
        <f>Cl!I53</f>
        <v>10.521764436955143</v>
      </c>
      <c r="K350" s="361">
        <f>H!I53</f>
        <v>18.82289656112421</v>
      </c>
      <c r="L350" s="361">
        <f>'NH4'!I53</f>
        <v>1.2543585160306707</v>
      </c>
      <c r="M350" s="361">
        <f>Na!I53</f>
        <v>6.9765206193605609</v>
      </c>
      <c r="N350" s="361">
        <f>K!I53</f>
        <v>3.8702476205209293</v>
      </c>
      <c r="O350" s="361">
        <f>Mg!I53</f>
        <v>0.86609299570510823</v>
      </c>
      <c r="P350" s="362">
        <f>Ca!I53</f>
        <v>1.9252309579996429</v>
      </c>
      <c r="Q350" s="363">
        <f t="shared" si="680"/>
        <v>0.29426270949773176</v>
      </c>
      <c r="R350" s="364">
        <f t="shared" si="681"/>
        <v>43.059306835658973</v>
      </c>
      <c r="S350" s="365">
        <f t="shared" si="682"/>
        <v>36.506671224445874</v>
      </c>
      <c r="T350" s="365">
        <f t="shared" si="683"/>
        <v>43.353569545156709</v>
      </c>
      <c r="U350" s="365">
        <f t="shared" si="751"/>
        <v>-8.2354742202291291</v>
      </c>
      <c r="V350" s="365">
        <f t="shared" si="685"/>
        <v>-8.5736008991810948</v>
      </c>
      <c r="W350" s="358">
        <f t="shared" si="752"/>
        <v>-6.1894662903275686</v>
      </c>
      <c r="X350" s="366">
        <f t="shared" si="687"/>
        <v>184.01273885350318</v>
      </c>
      <c r="Y350" s="367">
        <f t="shared" ref="Y350:AA350" si="771">H350*$E350/1000</f>
        <v>2.3559293323590045</v>
      </c>
      <c r="Z350" s="367">
        <f t="shared" si="771"/>
        <v>1.2754636276294669</v>
      </c>
      <c r="AA350" s="367">
        <f t="shared" si="771"/>
        <v>1.9361386916155037</v>
      </c>
      <c r="AB350" s="367">
        <f t="shared" ref="AB350:AF350" si="772">L350*$E350/1000</f>
        <v>0.23081794603901959</v>
      </c>
      <c r="AC350" s="367">
        <f t="shared" si="772"/>
        <v>1.2837686668364752</v>
      </c>
      <c r="AD350" s="367">
        <f t="shared" si="772"/>
        <v>0.71217486469330982</v>
      </c>
      <c r="AE350" s="367">
        <f t="shared" si="772"/>
        <v>0.15937214424153234</v>
      </c>
      <c r="AF350" s="367">
        <f t="shared" si="772"/>
        <v>0.35426702150706801</v>
      </c>
      <c r="AG350" s="368">
        <f t="shared" si="690"/>
        <v>3.4636527493686522</v>
      </c>
      <c r="AH350" s="369"/>
      <c r="AI350" s="344">
        <v>79.56597806010484</v>
      </c>
      <c r="AJ350" s="193"/>
      <c r="AK350" s="193"/>
      <c r="AL350" s="193"/>
      <c r="AM350" s="193"/>
    </row>
    <row r="351" spans="1:39" ht="12.75" customHeight="1">
      <c r="A351" s="329">
        <v>348</v>
      </c>
      <c r="B351" s="345">
        <v>10</v>
      </c>
      <c r="C351" s="331">
        <v>50</v>
      </c>
      <c r="D351" s="358">
        <f>測定日数!I54</f>
        <v>28</v>
      </c>
      <c r="E351" s="359">
        <f>mm!I54</f>
        <v>614.86711136555346</v>
      </c>
      <c r="F351" s="360">
        <f>pH!I54</f>
        <v>4.62</v>
      </c>
      <c r="G351" s="360">
        <f>EC!I54</f>
        <v>2</v>
      </c>
      <c r="H351" s="361">
        <f>'SO4'!I54</f>
        <v>14</v>
      </c>
      <c r="I351" s="361">
        <f>'NO3'!I54</f>
        <v>11.3</v>
      </c>
      <c r="J351" s="361">
        <f>Cl!I54</f>
        <v>54.1</v>
      </c>
      <c r="K351" s="361">
        <f>H!I54</f>
        <v>23.988329190194907</v>
      </c>
      <c r="L351" s="361">
        <f>'NH4'!I54</f>
        <v>4.7</v>
      </c>
      <c r="M351" s="361">
        <f>Na!I54</f>
        <v>55.8</v>
      </c>
      <c r="N351" s="361">
        <f>K!I54</f>
        <v>1.4</v>
      </c>
      <c r="O351" s="361">
        <f>Mg!I54</f>
        <v>5.9</v>
      </c>
      <c r="P351" s="362">
        <f>Ca!I54</f>
        <v>1</v>
      </c>
      <c r="Q351" s="363">
        <f t="shared" si="680"/>
        <v>0.23089880494619577</v>
      </c>
      <c r="R351" s="364">
        <f t="shared" si="681"/>
        <v>93.4</v>
      </c>
      <c r="S351" s="365">
        <f t="shared" si="682"/>
        <v>99.688329190194921</v>
      </c>
      <c r="T351" s="365">
        <f t="shared" si="683"/>
        <v>93.630898804946199</v>
      </c>
      <c r="U351" s="365">
        <f t="shared" si="751"/>
        <v>3.256711172844017</v>
      </c>
      <c r="V351" s="365">
        <f t="shared" si="685"/>
        <v>3.1333822548685997</v>
      </c>
      <c r="W351" s="358">
        <f t="shared" si="752"/>
        <v>-1.1199828918876906</v>
      </c>
      <c r="X351" s="366">
        <f t="shared" si="687"/>
        <v>614.86711136555346</v>
      </c>
      <c r="Y351" s="367">
        <f t="shared" ref="Y351:AA351" si="773">H351*$E351/1000</f>
        <v>8.6081395591177472</v>
      </c>
      <c r="Z351" s="367">
        <f t="shared" si="773"/>
        <v>6.9479983584307545</v>
      </c>
      <c r="AA351" s="367">
        <f t="shared" si="773"/>
        <v>33.264310724876445</v>
      </c>
      <c r="AB351" s="367">
        <f t="shared" ref="AB351:AF351" si="774">L351*$E351/1000</f>
        <v>2.8898754234181014</v>
      </c>
      <c r="AC351" s="367">
        <f t="shared" si="774"/>
        <v>34.309584814197876</v>
      </c>
      <c r="AD351" s="367">
        <f t="shared" si="774"/>
        <v>0.86081395591177479</v>
      </c>
      <c r="AE351" s="367">
        <f t="shared" si="774"/>
        <v>3.6277159570567656</v>
      </c>
      <c r="AF351" s="367">
        <f t="shared" si="774"/>
        <v>0.6148671113655535</v>
      </c>
      <c r="AG351" s="368">
        <f t="shared" si="690"/>
        <v>14.749634675661129</v>
      </c>
      <c r="AH351" s="369"/>
      <c r="AI351" s="344">
        <v>193.08832919019494</v>
      </c>
      <c r="AJ351" s="193"/>
      <c r="AK351" s="193"/>
      <c r="AL351" s="193"/>
      <c r="AM351" s="193"/>
    </row>
    <row r="352" spans="1:39" ht="12.75" customHeight="1">
      <c r="A352" s="329">
        <v>349</v>
      </c>
      <c r="B352" s="345">
        <v>10</v>
      </c>
      <c r="C352" s="331">
        <v>51</v>
      </c>
      <c r="D352" s="358">
        <f>測定日数!I55</f>
        <v>28</v>
      </c>
      <c r="E352" s="359">
        <f>mm!I55</f>
        <v>215.5</v>
      </c>
      <c r="F352" s="360">
        <f>pH!I55</f>
        <v>4.7373417107833902</v>
      </c>
      <c r="G352" s="360">
        <f>EC!I55</f>
        <v>1.9661902552204178</v>
      </c>
      <c r="H352" s="361">
        <f>'SO4'!I55</f>
        <v>16.080436965875446</v>
      </c>
      <c r="I352" s="361">
        <f>'NO3'!I55</f>
        <v>5.5398594119427633</v>
      </c>
      <c r="J352" s="361">
        <f>Cl!I55</f>
        <v>49.477876424754314</v>
      </c>
      <c r="K352" s="361">
        <f>H!I55</f>
        <v>18.308732911447379</v>
      </c>
      <c r="L352" s="361">
        <f>'NH4'!I55</f>
        <v>7.5894763377079046</v>
      </c>
      <c r="M352" s="361">
        <f>Na!I55</f>
        <v>43.907923247169911</v>
      </c>
      <c r="N352" s="361">
        <f>K!I55</f>
        <v>2.111902967582675</v>
      </c>
      <c r="O352" s="361">
        <f>Mg!I55</f>
        <v>5.3806936133838077</v>
      </c>
      <c r="P352" s="362">
        <f>Ca!I55</f>
        <v>2.6235232551139029</v>
      </c>
      <c r="Q352" s="363">
        <f t="shared" si="680"/>
        <v>0.30252648118586151</v>
      </c>
      <c r="R352" s="364">
        <f t="shared" si="681"/>
        <v>87.17860976844797</v>
      </c>
      <c r="S352" s="365">
        <f t="shared" si="682"/>
        <v>87.926469200903313</v>
      </c>
      <c r="T352" s="365">
        <f t="shared" si="683"/>
        <v>87.481136249633835</v>
      </c>
      <c r="U352" s="365">
        <f t="shared" si="751"/>
        <v>0.42709179931111019</v>
      </c>
      <c r="V352" s="365">
        <f t="shared" si="685"/>
        <v>0.25388463067244621</v>
      </c>
      <c r="W352" s="358">
        <f t="shared" si="752"/>
        <v>-7.4162872398519237</v>
      </c>
      <c r="X352" s="366">
        <f t="shared" si="687"/>
        <v>215.5</v>
      </c>
      <c r="Y352" s="367">
        <f t="shared" ref="Y352:AA352" si="775">H352*$E352/1000</f>
        <v>3.4653341661461585</v>
      </c>
      <c r="Z352" s="367">
        <f t="shared" si="775"/>
        <v>1.1938397032736654</v>
      </c>
      <c r="AA352" s="367">
        <f t="shared" si="775"/>
        <v>10.662482369534555</v>
      </c>
      <c r="AB352" s="367">
        <f t="shared" ref="AB352:AF352" si="776">L352*$E352/1000</f>
        <v>1.6355321507760534</v>
      </c>
      <c r="AC352" s="367">
        <f t="shared" si="776"/>
        <v>9.4621574597651161</v>
      </c>
      <c r="AD352" s="367">
        <f t="shared" si="776"/>
        <v>0.45511508951406648</v>
      </c>
      <c r="AE352" s="367">
        <f t="shared" si="776"/>
        <v>1.1595394736842106</v>
      </c>
      <c r="AF352" s="367">
        <f t="shared" si="776"/>
        <v>0.56536926147704603</v>
      </c>
      <c r="AG352" s="368">
        <f t="shared" si="690"/>
        <v>3.9455319424169102</v>
      </c>
      <c r="AH352" s="369"/>
      <c r="AI352" s="344">
        <v>175.10507896935127</v>
      </c>
      <c r="AJ352" s="193"/>
      <c r="AK352" s="193"/>
      <c r="AL352" s="193"/>
      <c r="AM352" s="193"/>
    </row>
    <row r="353" spans="1:39" ht="12.75" customHeight="1">
      <c r="A353" s="329">
        <v>350</v>
      </c>
      <c r="B353" s="345">
        <v>10</v>
      </c>
      <c r="C353" s="331">
        <v>52</v>
      </c>
      <c r="D353" s="358">
        <f>測定日数!I56</f>
        <v>28</v>
      </c>
      <c r="E353" s="359">
        <f>mm!I56</f>
        <v>105.37967092000574</v>
      </c>
      <c r="F353" s="360">
        <f>pH!I56</f>
        <v>5.6</v>
      </c>
      <c r="G353" s="360">
        <f>EC!I56</f>
        <v>5.7</v>
      </c>
      <c r="H353" s="361">
        <f>'SO4'!I56</f>
        <v>26.1</v>
      </c>
      <c r="I353" s="361">
        <f>'NO3'!I56</f>
        <v>3.1</v>
      </c>
      <c r="J353" s="361">
        <f>Cl!I56</f>
        <v>380.9</v>
      </c>
      <c r="K353" s="361">
        <f>H!I56</f>
        <v>2.5118864315095824</v>
      </c>
      <c r="L353" s="361">
        <f>'NH4'!I56</f>
        <v>0.7</v>
      </c>
      <c r="M353" s="361">
        <f>Na!I56</f>
        <v>356.9</v>
      </c>
      <c r="N353" s="361">
        <f>K!I56</f>
        <v>7.1</v>
      </c>
      <c r="O353" s="361">
        <f>Mg!I56</f>
        <v>38</v>
      </c>
      <c r="P353" s="362">
        <f>Ca!I56</f>
        <v>9.3000000000000007</v>
      </c>
      <c r="Q353" s="363">
        <f t="shared" si="680"/>
        <v>2.2050664684482646</v>
      </c>
      <c r="R353" s="364">
        <f t="shared" si="681"/>
        <v>436.2</v>
      </c>
      <c r="S353" s="365">
        <f t="shared" si="682"/>
        <v>461.81188643150961</v>
      </c>
      <c r="T353" s="365">
        <f t="shared" si="683"/>
        <v>438.40506646844824</v>
      </c>
      <c r="U353" s="365">
        <f t="shared" si="751"/>
        <v>2.8520654145554021</v>
      </c>
      <c r="V353" s="365">
        <f t="shared" si="685"/>
        <v>2.6001309892752702</v>
      </c>
      <c r="W353" s="358">
        <f t="shared" si="752"/>
        <v>0.8314471411277562</v>
      </c>
      <c r="X353" s="366">
        <f t="shared" si="687"/>
        <v>105.37967092000574</v>
      </c>
      <c r="Y353" s="367">
        <f t="shared" ref="Y353:AA353" si="777">H353*$E353/1000</f>
        <v>2.75040941101215</v>
      </c>
      <c r="Z353" s="367">
        <f t="shared" si="777"/>
        <v>0.32667697985201777</v>
      </c>
      <c r="AA353" s="367">
        <f t="shared" si="777"/>
        <v>40.139116653430179</v>
      </c>
      <c r="AB353" s="367">
        <f t="shared" ref="AB353:AF353" si="778">L353*$E353/1000</f>
        <v>7.3765769644004012E-2</v>
      </c>
      <c r="AC353" s="367">
        <f t="shared" si="778"/>
        <v>37.610004551350045</v>
      </c>
      <c r="AD353" s="367">
        <f t="shared" si="778"/>
        <v>0.7481956635320407</v>
      </c>
      <c r="AE353" s="367">
        <f t="shared" si="778"/>
        <v>4.0044274949602183</v>
      </c>
      <c r="AF353" s="367">
        <f t="shared" si="778"/>
        <v>0.98003093955605347</v>
      </c>
      <c r="AG353" s="368">
        <f t="shared" si="690"/>
        <v>0.26470176554090735</v>
      </c>
      <c r="AH353" s="369"/>
      <c r="AI353" s="344">
        <v>898.01188643150954</v>
      </c>
      <c r="AJ353" s="193"/>
      <c r="AK353" s="193"/>
      <c r="AL353" s="193"/>
      <c r="AM353" s="193"/>
    </row>
    <row r="354" spans="1:39" ht="12.75" customHeight="1">
      <c r="A354" s="329">
        <v>351</v>
      </c>
      <c r="B354" s="345">
        <v>11</v>
      </c>
      <c r="C354" s="371">
        <v>1</v>
      </c>
      <c r="D354" s="358">
        <f>測定日数!J5</f>
        <v>28</v>
      </c>
      <c r="E354" s="359">
        <f>mm!J5</f>
        <v>47.004860596067594</v>
      </c>
      <c r="F354" s="360">
        <f>pH!J5</f>
        <v>4.6829658489773056</v>
      </c>
      <c r="G354" s="360">
        <f>EC!J5</f>
        <v>3.5029538836595111</v>
      </c>
      <c r="H354" s="361">
        <f>'SO4'!J5</f>
        <v>26.487131845925465</v>
      </c>
      <c r="I354" s="361">
        <f>'NO3'!J5</f>
        <v>14.828210915527116</v>
      </c>
      <c r="J354" s="361">
        <f>Cl!J5</f>
        <v>158.92710871306065</v>
      </c>
      <c r="K354" s="361">
        <f>H!J5</f>
        <v>20.750766860138636</v>
      </c>
      <c r="L354" s="361">
        <f>'NH4'!J5</f>
        <v>31.156012398443348</v>
      </c>
      <c r="M354" s="361">
        <f>Na!J5</f>
        <v>133.40750945717929</v>
      </c>
      <c r="N354" s="361">
        <f>K!J5</f>
        <v>3.9674544880888272</v>
      </c>
      <c r="O354" s="361">
        <f>Mg!J5</f>
        <v>14.963056090059503</v>
      </c>
      <c r="P354" s="362">
        <f>Ca!J5</f>
        <v>6.2041681822431354</v>
      </c>
      <c r="Q354" s="363">
        <f t="shared" si="680"/>
        <v>0.26692394454644952</v>
      </c>
      <c r="R354" s="364">
        <f t="shared" si="681"/>
        <v>226.72958332043871</v>
      </c>
      <c r="S354" s="365">
        <f t="shared" si="682"/>
        <v>231.61619174845538</v>
      </c>
      <c r="T354" s="365">
        <f t="shared" si="683"/>
        <v>226.99650726498515</v>
      </c>
      <c r="U354" s="365">
        <f t="shared" si="751"/>
        <v>1.0661401705474789</v>
      </c>
      <c r="V354" s="365">
        <f t="shared" si="685"/>
        <v>1.0073171749077177</v>
      </c>
      <c r="W354" s="358">
        <f t="shared" si="752"/>
        <v>1.7579917200209989</v>
      </c>
      <c r="X354" s="366">
        <f t="shared" si="687"/>
        <v>47.004860596067594</v>
      </c>
      <c r="Y354" s="367">
        <f t="shared" ref="Y354:AA354" si="779">H354*$E354/1000</f>
        <v>1.245023940007389</v>
      </c>
      <c r="Z354" s="367">
        <f t="shared" si="779"/>
        <v>0.69699798697343984</v>
      </c>
      <c r="AA354" s="367">
        <f t="shared" si="779"/>
        <v>7.4703465899934951</v>
      </c>
      <c r="AB354" s="367">
        <f t="shared" ref="AB354:AF354" si="780">L354*$E354/1000</f>
        <v>1.4644840195181832</v>
      </c>
      <c r="AC354" s="367">
        <f t="shared" si="780"/>
        <v>6.2708013845032822</v>
      </c>
      <c r="AD354" s="367">
        <f t="shared" si="780"/>
        <v>0.18648964513385805</v>
      </c>
      <c r="AE354" s="367">
        <f t="shared" si="780"/>
        <v>0.70333636560438717</v>
      </c>
      <c r="AF354" s="367">
        <f t="shared" si="780"/>
        <v>0.29162606052089668</v>
      </c>
      <c r="AG354" s="368">
        <f t="shared" si="690"/>
        <v>0.97538690352231583</v>
      </c>
      <c r="AH354" s="369"/>
      <c r="AI354" s="344">
        <v>458.34577506889411</v>
      </c>
      <c r="AJ354" s="193"/>
      <c r="AK354" s="193"/>
      <c r="AL354" s="193"/>
      <c r="AM354" s="193"/>
    </row>
    <row r="355" spans="1:39" ht="12.75" customHeight="1">
      <c r="A355" s="329">
        <v>352</v>
      </c>
      <c r="B355" s="345">
        <v>11</v>
      </c>
      <c r="C355" s="371">
        <v>2</v>
      </c>
      <c r="D355" s="346">
        <f>測定日数!J6</f>
        <v>14</v>
      </c>
      <c r="E355" s="347">
        <f>mm!J6</f>
        <v>30.980336681284484</v>
      </c>
      <c r="F355" s="348">
        <f>pH!J6</f>
        <v>5.0837152341095413</v>
      </c>
      <c r="G355" s="348">
        <f>EC!J6</f>
        <v>1.2257808219178083</v>
      </c>
      <c r="H355" s="349">
        <f>'SO4'!J6</f>
        <v>8.9796876359106701</v>
      </c>
      <c r="I355" s="349">
        <f>'NO3'!J6</f>
        <v>9.4064455660575295</v>
      </c>
      <c r="J355" s="349">
        <f>Cl!J6</f>
        <v>33.753902111528589</v>
      </c>
      <c r="K355" s="349">
        <f>H!J6</f>
        <v>8.2467867767833276</v>
      </c>
      <c r="L355" s="349">
        <f>'NH4'!J6</f>
        <v>18.132347308227814</v>
      </c>
      <c r="M355" s="349">
        <f>Na!J6</f>
        <v>39.855874393142656</v>
      </c>
      <c r="N355" s="349">
        <f>K!J6</f>
        <v>5.5705319025414077</v>
      </c>
      <c r="O355" s="349">
        <f>Mg!J6</f>
        <v>4.1728242649755352</v>
      </c>
      <c r="P355" s="350">
        <f>Ca!J6</f>
        <v>2.2672852139342075</v>
      </c>
      <c r="Q355" s="351">
        <f t="shared" si="680"/>
        <v>0.67164056651315485</v>
      </c>
      <c r="R355" s="352">
        <f t="shared" si="681"/>
        <v>61.119722949407461</v>
      </c>
      <c r="S355" s="353">
        <f t="shared" si="682"/>
        <v>84.685759338514671</v>
      </c>
      <c r="T355" s="353">
        <f t="shared" si="683"/>
        <v>61.791363515920615</v>
      </c>
      <c r="U355" s="353"/>
      <c r="V355" s="353">
        <f t="shared" si="685"/>
        <v>15.630014692018385</v>
      </c>
      <c r="W355" s="346"/>
      <c r="X355" s="354">
        <f t="shared" si="687"/>
        <v>30.980336681284484</v>
      </c>
      <c r="Y355" s="355">
        <f t="shared" ref="Y355:AA355" si="781">H355*$E355/1000</f>
        <v>0.27819374625328008</v>
      </c>
      <c r="Z355" s="355">
        <f t="shared" si="781"/>
        <v>0.29141485061063788</v>
      </c>
      <c r="AA355" s="355">
        <f t="shared" si="781"/>
        <v>1.045707251722275</v>
      </c>
      <c r="AB355" s="355">
        <f t="shared" ref="AB355:AF355" si="782">L355*$E355/1000</f>
        <v>0.56174622443088018</v>
      </c>
      <c r="AC355" s="355">
        <f t="shared" si="782"/>
        <v>1.2347484074265445</v>
      </c>
      <c r="AD355" s="355">
        <f t="shared" si="782"/>
        <v>0.17257695383456903</v>
      </c>
      <c r="AE355" s="355">
        <f t="shared" si="782"/>
        <v>0.12927550064077553</v>
      </c>
      <c r="AF355" s="355">
        <f t="shared" si="782"/>
        <v>7.0241259280179866E-2</v>
      </c>
      <c r="AG355" s="356">
        <f t="shared" si="690"/>
        <v>0.25548823088351236</v>
      </c>
      <c r="AH355" s="357"/>
      <c r="AI355" s="344">
        <v>0</v>
      </c>
      <c r="AJ355" s="193"/>
      <c r="AK355" s="193"/>
      <c r="AL355" s="193"/>
      <c r="AM355" s="193"/>
    </row>
    <row r="356" spans="1:39" ht="12.75" customHeight="1">
      <c r="A356" s="329">
        <v>353</v>
      </c>
      <c r="B356" s="345">
        <v>11</v>
      </c>
      <c r="C356" s="371">
        <v>3</v>
      </c>
      <c r="D356" s="358">
        <f>測定日数!J7</f>
        <v>28</v>
      </c>
      <c r="E356" s="359">
        <f>mm!J7</f>
        <v>45.191082802547768</v>
      </c>
      <c r="F356" s="360">
        <f>pH!J7</f>
        <v>4.7732147199583137</v>
      </c>
      <c r="G356" s="360">
        <f>EC!J7</f>
        <v>3.3775757575757575</v>
      </c>
      <c r="H356" s="361">
        <f>'SO4'!J7</f>
        <v>27.59161381254405</v>
      </c>
      <c r="I356" s="361">
        <f>'NO3'!J7</f>
        <v>15.005569574211735</v>
      </c>
      <c r="J356" s="361">
        <f>Cl!J7</f>
        <v>140.12231741099782</v>
      </c>
      <c r="K356" s="361">
        <f>H!J7</f>
        <v>16.857193811611729</v>
      </c>
      <c r="L356" s="361">
        <f>'NH4'!J7</f>
        <v>31.407485709811297</v>
      </c>
      <c r="M356" s="361">
        <f>Na!J7</f>
        <v>109.0513833992095</v>
      </c>
      <c r="N356" s="361">
        <f>K!J7</f>
        <v>4.16470660329579</v>
      </c>
      <c r="O356" s="361">
        <f>Mg!J7</f>
        <v>14.017290330813159</v>
      </c>
      <c r="P356" s="362">
        <f>Ca!J7</f>
        <v>8.1423537702607476</v>
      </c>
      <c r="Q356" s="363">
        <f t="shared" si="680"/>
        <v>0.32857642882747229</v>
      </c>
      <c r="R356" s="364">
        <f t="shared" si="681"/>
        <v>210.31111461029764</v>
      </c>
      <c r="S356" s="365">
        <f t="shared" si="682"/>
        <v>205.80005772607612</v>
      </c>
      <c r="T356" s="365">
        <f t="shared" si="683"/>
        <v>210.6396910391251</v>
      </c>
      <c r="U356" s="365">
        <f t="shared" ref="U356:U358" si="783">(S356-R356)/(R356+S356)*100</f>
        <v>-1.08409895819257</v>
      </c>
      <c r="V356" s="365">
        <f t="shared" si="685"/>
        <v>-1.1621449026897959</v>
      </c>
      <c r="W356" s="358">
        <f t="shared" ref="W356:W358" si="784">100*((349.7*10^(2-F356)+(80*2*H356+71.5*I356+76.3*J356+73.5*L356+50.1*M356+73.5*N356+59.8*2*P356+53.3*2*O356)/10000)-G356)/((349.7*10^(2-F356)+(80*2*H356+71.5*I356+76.3*J356+73.5*L356+50.1*M356+73.5*N356+59.8*2*P356+53.3*2*O356)/10000)+G356)</f>
        <v>-1.7407880755503879</v>
      </c>
      <c r="X356" s="366">
        <f t="shared" si="687"/>
        <v>45.191082802547768</v>
      </c>
      <c r="Y356" s="367">
        <f t="shared" ref="Y356:AA356" si="785">H356*$E356/1000</f>
        <v>1.2468949044585989</v>
      </c>
      <c r="Z356" s="367">
        <f t="shared" si="785"/>
        <v>0.67811793712759405</v>
      </c>
      <c r="AA356" s="367">
        <f t="shared" si="785"/>
        <v>6.3322792486052828</v>
      </c>
      <c r="AB356" s="367">
        <f t="shared" ref="AB356:AF356" si="786">L356*$E356/1000</f>
        <v>1.419338287331918</v>
      </c>
      <c r="AC356" s="367">
        <f t="shared" si="786"/>
        <v>4.9281500969260597</v>
      </c>
      <c r="AD356" s="367">
        <f t="shared" si="786"/>
        <v>0.18820760095785749</v>
      </c>
      <c r="AE356" s="367">
        <f t="shared" si="786"/>
        <v>0.6334565280071297</v>
      </c>
      <c r="AF356" s="367">
        <f t="shared" si="786"/>
        <v>0.36796178343949043</v>
      </c>
      <c r="AG356" s="368">
        <f t="shared" si="690"/>
        <v>0.76179484135914155</v>
      </c>
      <c r="AH356" s="369"/>
      <c r="AI356" s="344">
        <v>416.11117233637378</v>
      </c>
      <c r="AJ356" s="193"/>
      <c r="AK356" s="193"/>
      <c r="AL356" s="193"/>
      <c r="AM356" s="193"/>
    </row>
    <row r="357" spans="1:39" ht="12.75" customHeight="1">
      <c r="A357" s="329">
        <v>354</v>
      </c>
      <c r="B357" s="345">
        <v>11</v>
      </c>
      <c r="C357" s="371">
        <v>4</v>
      </c>
      <c r="D357" s="358">
        <f>測定日数!J8</f>
        <v>28</v>
      </c>
      <c r="E357" s="359">
        <f>mm!J8</f>
        <v>21.715118777434359</v>
      </c>
      <c r="F357" s="360">
        <f>pH!J8</f>
        <v>4.5849415391076151</v>
      </c>
      <c r="G357" s="360">
        <f>EC!J8</f>
        <v>2.3674462034593957</v>
      </c>
      <c r="H357" s="361">
        <f>'SO4'!J8</f>
        <v>28.405370474213317</v>
      </c>
      <c r="I357" s="361">
        <f>'NO3'!J8</f>
        <v>21.170706095101512</v>
      </c>
      <c r="J357" s="361">
        <f>Cl!J8</f>
        <v>50.13633614126568</v>
      </c>
      <c r="K357" s="361">
        <f>H!J8</f>
        <v>26.005095972692359</v>
      </c>
      <c r="L357" s="361">
        <f>'NH4'!J8</f>
        <v>42.549159507661415</v>
      </c>
      <c r="M357" s="361">
        <f>Na!J8</f>
        <v>45.156319178798434</v>
      </c>
      <c r="N357" s="361">
        <f>K!J8</f>
        <v>5.445576461772383</v>
      </c>
      <c r="O357" s="361">
        <f>Mg!J8</f>
        <v>5.8821554066731467</v>
      </c>
      <c r="P357" s="362">
        <f>Ca!J8</f>
        <v>5.7247097272017013</v>
      </c>
      <c r="Q357" s="363">
        <f t="shared" si="680"/>
        <v>0.21299196697786679</v>
      </c>
      <c r="R357" s="364">
        <f t="shared" si="681"/>
        <v>128.11778318479384</v>
      </c>
      <c r="S357" s="365">
        <f t="shared" si="682"/>
        <v>142.36988138867432</v>
      </c>
      <c r="T357" s="365">
        <f t="shared" si="683"/>
        <v>128.33077515177169</v>
      </c>
      <c r="U357" s="365">
        <f t="shared" si="783"/>
        <v>5.269038137600325</v>
      </c>
      <c r="V357" s="365">
        <f t="shared" si="685"/>
        <v>5.18621063440421</v>
      </c>
      <c r="W357" s="358">
        <f t="shared" si="784"/>
        <v>4.8340668754536056</v>
      </c>
      <c r="X357" s="366">
        <f t="shared" si="687"/>
        <v>21.715118777434359</v>
      </c>
      <c r="Y357" s="367">
        <f t="shared" ref="Y357:AA357" si="787">H357*$E357/1000</f>
        <v>0.61682599376456915</v>
      </c>
      <c r="Z357" s="367">
        <f t="shared" si="787"/>
        <v>0.45972439745728289</v>
      </c>
      <c r="AA357" s="367">
        <f t="shared" si="787"/>
        <v>1.0887164943729593</v>
      </c>
      <c r="AB357" s="367">
        <f t="shared" ref="AB357:AF357" si="788">L357*$E357/1000</f>
        <v>0.92396005258886804</v>
      </c>
      <c r="AC357" s="367">
        <f t="shared" si="788"/>
        <v>0.98057483451934513</v>
      </c>
      <c r="AD357" s="367">
        <f t="shared" si="788"/>
        <v>0.11825133967898803</v>
      </c>
      <c r="AE357" s="367">
        <f t="shared" si="788"/>
        <v>0.12773170332323508</v>
      </c>
      <c r="AF357" s="367">
        <f t="shared" si="788"/>
        <v>0.12431275169251879</v>
      </c>
      <c r="AG357" s="368">
        <f t="shared" si="690"/>
        <v>0.56470374786559441</v>
      </c>
      <c r="AH357" s="369"/>
      <c r="AI357" s="344">
        <v>281.84021949449766</v>
      </c>
      <c r="AJ357" s="193"/>
      <c r="AK357" s="193"/>
      <c r="AL357" s="193"/>
      <c r="AM357" s="193"/>
    </row>
    <row r="358" spans="1:39" ht="12.75" customHeight="1">
      <c r="A358" s="329">
        <v>355</v>
      </c>
      <c r="B358" s="345">
        <v>11</v>
      </c>
      <c r="C358" s="371">
        <v>5</v>
      </c>
      <c r="D358" s="358">
        <f>測定日数!J9</f>
        <v>28</v>
      </c>
      <c r="E358" s="359">
        <f>mm!J9</f>
        <v>89.617834394904463</v>
      </c>
      <c r="F358" s="360">
        <f>pH!J9</f>
        <v>4.68</v>
      </c>
      <c r="G358" s="360">
        <f>EC!J9</f>
        <v>4.1900000000000004</v>
      </c>
      <c r="H358" s="361">
        <f>'SO4'!J9</f>
        <v>28</v>
      </c>
      <c r="I358" s="361">
        <f>'NO3'!J9</f>
        <v>24.5</v>
      </c>
      <c r="J358" s="361">
        <f>Cl!J9</f>
        <v>193.5</v>
      </c>
      <c r="K358" s="361">
        <f>H!J9</f>
        <v>20.892961308540418</v>
      </c>
      <c r="L358" s="361">
        <f>'NH4'!J9</f>
        <v>29.3</v>
      </c>
      <c r="M358" s="361">
        <f>Na!J9</f>
        <v>162.19999999999999</v>
      </c>
      <c r="N358" s="361">
        <f>K!J9</f>
        <v>8.1</v>
      </c>
      <c r="O358" s="361">
        <f>Mg!J9</f>
        <v>18.8</v>
      </c>
      <c r="P358" s="362">
        <f>Ca!J9</f>
        <v>7.6</v>
      </c>
      <c r="Q358" s="363">
        <f t="shared" si="680"/>
        <v>0.26510729909827679</v>
      </c>
      <c r="R358" s="364">
        <f t="shared" si="681"/>
        <v>274</v>
      </c>
      <c r="S358" s="365">
        <f t="shared" si="682"/>
        <v>273.29296130854044</v>
      </c>
      <c r="T358" s="365">
        <f t="shared" si="683"/>
        <v>274.2651072990983</v>
      </c>
      <c r="U358" s="365">
        <f t="shared" si="783"/>
        <v>-0.12918833996495716</v>
      </c>
      <c r="V358" s="365">
        <f t="shared" si="685"/>
        <v>-0.17754208115860476</v>
      </c>
      <c r="W358" s="358">
        <f t="shared" si="784"/>
        <v>0.22648892952939995</v>
      </c>
      <c r="X358" s="366">
        <f t="shared" si="687"/>
        <v>89.617834394904463</v>
      </c>
      <c r="Y358" s="367">
        <f t="shared" ref="Y358:AA358" si="789">H358*$E358/1000</f>
        <v>2.509299363057325</v>
      </c>
      <c r="Z358" s="367">
        <f t="shared" si="789"/>
        <v>2.1956369426751592</v>
      </c>
      <c r="AA358" s="367">
        <f t="shared" si="789"/>
        <v>17.341050955414016</v>
      </c>
      <c r="AB358" s="367">
        <f t="shared" ref="AB358:AF358" si="790">L358*$E358/1000</f>
        <v>2.625802547770701</v>
      </c>
      <c r="AC358" s="367">
        <f t="shared" si="790"/>
        <v>14.536012738853502</v>
      </c>
      <c r="AD358" s="367">
        <f t="shared" si="790"/>
        <v>0.7259044585987261</v>
      </c>
      <c r="AE358" s="367">
        <f t="shared" si="790"/>
        <v>1.6848152866242039</v>
      </c>
      <c r="AF358" s="367">
        <f t="shared" si="790"/>
        <v>0.68109554140127382</v>
      </c>
      <c r="AG358" s="368">
        <f t="shared" si="690"/>
        <v>1.8723819465679217</v>
      </c>
      <c r="AH358" s="369"/>
      <c r="AI358" s="344">
        <v>547.2929613085405</v>
      </c>
      <c r="AJ358" s="193"/>
      <c r="AK358" s="193"/>
      <c r="AL358" s="193"/>
      <c r="AM358" s="193"/>
    </row>
    <row r="359" spans="1:39" ht="12.75" customHeight="1">
      <c r="A359" s="329">
        <v>356</v>
      </c>
      <c r="B359" s="345">
        <v>11</v>
      </c>
      <c r="C359" s="371">
        <v>6</v>
      </c>
      <c r="D359" s="358">
        <f>測定日数!J10</f>
        <v>0</v>
      </c>
      <c r="E359" s="359"/>
      <c r="F359" s="360"/>
      <c r="G359" s="360"/>
      <c r="H359" s="361"/>
      <c r="I359" s="361"/>
      <c r="J359" s="361"/>
      <c r="K359" s="361"/>
      <c r="L359" s="361"/>
      <c r="M359" s="361"/>
      <c r="N359" s="361"/>
      <c r="O359" s="361"/>
      <c r="P359" s="362"/>
      <c r="Q359" s="363"/>
      <c r="R359" s="364"/>
      <c r="S359" s="365"/>
      <c r="T359" s="365"/>
      <c r="U359" s="365"/>
      <c r="V359" s="365"/>
      <c r="W359" s="358"/>
      <c r="X359" s="366"/>
      <c r="Y359" s="367"/>
      <c r="Z359" s="367"/>
      <c r="AA359" s="367"/>
      <c r="AB359" s="367"/>
      <c r="AC359" s="367"/>
      <c r="AD359" s="367"/>
      <c r="AE359" s="367"/>
      <c r="AF359" s="367"/>
      <c r="AG359" s="368"/>
      <c r="AH359" s="369"/>
      <c r="AI359" s="344"/>
      <c r="AJ359" s="193"/>
      <c r="AK359" s="193"/>
      <c r="AL359" s="193"/>
      <c r="AM359" s="193"/>
    </row>
    <row r="360" spans="1:39" ht="12.75" customHeight="1">
      <c r="A360" s="329">
        <v>357</v>
      </c>
      <c r="B360" s="345">
        <v>11</v>
      </c>
      <c r="C360" s="371">
        <v>7</v>
      </c>
      <c r="D360" s="358">
        <f>測定日数!J11</f>
        <v>28</v>
      </c>
      <c r="E360" s="359">
        <f>mm!J11</f>
        <v>32</v>
      </c>
      <c r="F360" s="360">
        <f>pH!J11</f>
        <v>4.63</v>
      </c>
      <c r="G360" s="360">
        <f>EC!J11</f>
        <v>1.46</v>
      </c>
      <c r="H360" s="361">
        <f>'SO4'!J11</f>
        <v>13.1</v>
      </c>
      <c r="I360" s="361">
        <f>'NO3'!J11</f>
        <v>11.3</v>
      </c>
      <c r="J360" s="361">
        <f>Cl!J11</f>
        <v>11.1</v>
      </c>
      <c r="K360" s="361">
        <f>H!J11</f>
        <v>23.442288153199236</v>
      </c>
      <c r="L360" s="361">
        <f>'NH4'!J11</f>
        <v>8</v>
      </c>
      <c r="M360" s="361">
        <f>Na!J11</f>
        <v>7.3</v>
      </c>
      <c r="N360" s="361">
        <f>K!J11</f>
        <v>0.3</v>
      </c>
      <c r="O360" s="361">
        <f>Mg!J11</f>
        <v>1.3</v>
      </c>
      <c r="P360" s="362">
        <f>Ca!J11</f>
        <v>2</v>
      </c>
      <c r="Q360" s="363">
        <f t="shared" ref="Q360:Q395" si="791">1.24*10^(F360-5.35)</f>
        <v>0.23627712902744274</v>
      </c>
      <c r="R360" s="364">
        <f t="shared" ref="R360:R395" si="792">SUM(H360:J360)+H360</f>
        <v>48.6</v>
      </c>
      <c r="S360" s="365">
        <f t="shared" ref="S360:S395" si="793">SUM(K360:P360)+O360+P360</f>
        <v>45.642288153199225</v>
      </c>
      <c r="T360" s="365">
        <f t="shared" ref="T360:T395" si="794">SUM(H360:J360,Q360)+H360</f>
        <v>48.836277129027444</v>
      </c>
      <c r="U360" s="365">
        <f t="shared" ref="U360:U389" si="795">(S360-R360)/(R360+S360)*100</f>
        <v>-3.1384126009257685</v>
      </c>
      <c r="V360" s="365">
        <f t="shared" ref="V360:V395" si="796">(S360-T360)/(S360+T360)*100</f>
        <v>-3.3806493211313327</v>
      </c>
      <c r="W360" s="358">
        <f t="shared" ref="W360:W389" si="797">100*((349.7*10^(2-F360)+(80*2*H360+71.5*I360+76.3*J360+73.5*L360+50.1*M360+73.5*N360+59.8*2*P360+53.3*2*O360)/10000)-G360)/((349.7*10^(2-F360)+(80*2*H360+71.5*I360+76.3*J360+73.5*L360+50.1*M360+73.5*N360+59.8*2*P360+53.3*2*O360)/10000)+G360)</f>
        <v>-4.6512155061370999</v>
      </c>
      <c r="X360" s="366">
        <f t="shared" ref="X360:X395" si="798">E360</f>
        <v>32</v>
      </c>
      <c r="Y360" s="367">
        <f t="shared" ref="Y360:AA360" si="799">H360*$E360/1000</f>
        <v>0.41919999999999996</v>
      </c>
      <c r="Z360" s="367">
        <f t="shared" si="799"/>
        <v>0.36160000000000003</v>
      </c>
      <c r="AA360" s="367">
        <f t="shared" si="799"/>
        <v>0.35520000000000002</v>
      </c>
      <c r="AB360" s="367">
        <f t="shared" ref="AB360:AF360" si="800">L360*$E360/1000</f>
        <v>0.25600000000000001</v>
      </c>
      <c r="AC360" s="367">
        <f t="shared" si="800"/>
        <v>0.2336</v>
      </c>
      <c r="AD360" s="367">
        <f t="shared" si="800"/>
        <v>9.5999999999999992E-3</v>
      </c>
      <c r="AE360" s="367">
        <f t="shared" si="800"/>
        <v>4.1599999999999998E-2</v>
      </c>
      <c r="AF360" s="367">
        <f t="shared" si="800"/>
        <v>6.4000000000000001E-2</v>
      </c>
      <c r="AG360" s="368">
        <f t="shared" ref="AG360:AG395" si="801">K360*$E360/1000</f>
        <v>0.75015322090237557</v>
      </c>
      <c r="AH360" s="369"/>
      <c r="AI360" s="344">
        <v>92.108676527677744</v>
      </c>
      <c r="AJ360" s="193"/>
      <c r="AK360" s="193"/>
      <c r="AL360" s="193"/>
      <c r="AM360" s="193"/>
    </row>
    <row r="361" spans="1:39" ht="12.75" customHeight="1">
      <c r="A361" s="329">
        <v>358</v>
      </c>
      <c r="B361" s="345">
        <v>11</v>
      </c>
      <c r="C361" s="371">
        <v>8</v>
      </c>
      <c r="D361" s="346">
        <f>測定日数!J12</f>
        <v>28</v>
      </c>
      <c r="E361" s="347">
        <f>mm!J12</f>
        <v>163.8324840764331</v>
      </c>
      <c r="F361" s="348">
        <f>pH!J12</f>
        <v>4.5677567125123035</v>
      </c>
      <c r="G361" s="348">
        <f>EC!J12</f>
        <v>4.22693896593149</v>
      </c>
      <c r="H361" s="349">
        <f>'SO4'!J12</f>
        <v>24.125786054504079</v>
      </c>
      <c r="I361" s="349">
        <f>'NO3'!J12</f>
        <v>22.51605920089867</v>
      </c>
      <c r="J361" s="349">
        <f>Cl!J12</f>
        <v>181.34362975246998</v>
      </c>
      <c r="K361" s="349">
        <f>H!J12</f>
        <v>27.054735192779717</v>
      </c>
      <c r="L361" s="349">
        <f>'NH4'!J12</f>
        <v>18.826810950805481</v>
      </c>
      <c r="M361" s="349">
        <f>Na!J12</f>
        <v>156.11259762058464</v>
      </c>
      <c r="N361" s="349">
        <f>K!J12</f>
        <v>4.2989578098332029</v>
      </c>
      <c r="O361" s="349">
        <f>Mg!J12</f>
        <v>17.658948366458311</v>
      </c>
      <c r="P361" s="350">
        <f>Ca!J12</f>
        <v>5.3240371043564689</v>
      </c>
      <c r="Q361" s="351">
        <f t="shared" si="791"/>
        <v>0.20472854393896064</v>
      </c>
      <c r="R361" s="352">
        <f t="shared" si="792"/>
        <v>252.11126106237683</v>
      </c>
      <c r="S361" s="353">
        <f t="shared" si="793"/>
        <v>252.25907251563262</v>
      </c>
      <c r="T361" s="353">
        <f t="shared" si="794"/>
        <v>252.31598960631578</v>
      </c>
      <c r="U361" s="353">
        <f t="shared" si="795"/>
        <v>2.9306135475340483E-2</v>
      </c>
      <c r="V361" s="353">
        <f t="shared" si="796"/>
        <v>-1.1280202878794133E-2</v>
      </c>
      <c r="W361" s="346">
        <f t="shared" si="797"/>
        <v>-1.7593547714489166</v>
      </c>
      <c r="X361" s="354">
        <f t="shared" si="798"/>
        <v>163.8324840764331</v>
      </c>
      <c r="Y361" s="355">
        <f t="shared" ref="Y361:AA361" si="802">H361*$E361/1000</f>
        <v>3.9525874596059718</v>
      </c>
      <c r="Z361" s="355">
        <f t="shared" si="802"/>
        <v>3.6888619104952562</v>
      </c>
      <c r="AA361" s="355">
        <f t="shared" si="802"/>
        <v>29.709977333784117</v>
      </c>
      <c r="AB361" s="355">
        <f t="shared" ref="AB361:AF361" si="803">L361*$E361/1000</f>
        <v>3.0844432053078554</v>
      </c>
      <c r="AC361" s="355">
        <f t="shared" si="803"/>
        <v>25.576314663805043</v>
      </c>
      <c r="AD361" s="355">
        <f t="shared" si="803"/>
        <v>0.70430893692475594</v>
      </c>
      <c r="AE361" s="355">
        <f t="shared" si="803"/>
        <v>2.8931093770543357</v>
      </c>
      <c r="AF361" s="355">
        <f t="shared" si="803"/>
        <v>0.87225022412182018</v>
      </c>
      <c r="AG361" s="356">
        <f t="shared" si="801"/>
        <v>4.4324444726631977</v>
      </c>
      <c r="AH361" s="357"/>
      <c r="AI361" s="344">
        <v>504.37033357800942</v>
      </c>
      <c r="AJ361" s="193"/>
      <c r="AK361" s="193"/>
      <c r="AL361" s="193"/>
      <c r="AM361" s="193"/>
    </row>
    <row r="362" spans="1:39" ht="12.75" customHeight="1">
      <c r="A362" s="329">
        <v>359</v>
      </c>
      <c r="B362" s="345">
        <v>11</v>
      </c>
      <c r="C362" s="371">
        <v>9</v>
      </c>
      <c r="D362" s="358">
        <f>測定日数!J13</f>
        <v>28</v>
      </c>
      <c r="E362" s="359">
        <f>mm!J13</f>
        <v>182.60605095541399</v>
      </c>
      <c r="F362" s="360">
        <f>pH!J13</f>
        <v>4.54</v>
      </c>
      <c r="G362" s="360">
        <f>EC!J13</f>
        <v>4.3120025532671882</v>
      </c>
      <c r="H362" s="361">
        <f>'SO4'!J13</f>
        <v>25.406551062798872</v>
      </c>
      <c r="I362" s="361">
        <f>'NO3'!J13</f>
        <v>20.451124650171824</v>
      </c>
      <c r="J362" s="361">
        <f>Cl!J13</f>
        <v>190.92745484365699</v>
      </c>
      <c r="K362" s="361">
        <f>H!J13</f>
        <v>28.840315031266066</v>
      </c>
      <c r="L362" s="361">
        <f>'NH4'!J13</f>
        <v>17.779106200487849</v>
      </c>
      <c r="M362" s="361">
        <f>Na!J13</f>
        <v>163.25214901653456</v>
      </c>
      <c r="N362" s="361">
        <f>K!J13</f>
        <v>4.5946516388957495</v>
      </c>
      <c r="O362" s="361">
        <f>Mg!J13</f>
        <v>18.439811477393128</v>
      </c>
      <c r="P362" s="362">
        <f>Ca!J13</f>
        <v>5.5165688317008801</v>
      </c>
      <c r="Q362" s="363">
        <f t="shared" si="791"/>
        <v>0.19205326074514784</v>
      </c>
      <c r="R362" s="364">
        <f t="shared" si="792"/>
        <v>262.19168161942656</v>
      </c>
      <c r="S362" s="365">
        <f t="shared" si="793"/>
        <v>262.37898250537228</v>
      </c>
      <c r="T362" s="365">
        <f t="shared" si="794"/>
        <v>262.38373488017169</v>
      </c>
      <c r="U362" s="365">
        <f t="shared" si="795"/>
        <v>3.570555861300645E-2</v>
      </c>
      <c r="V362" s="365">
        <f t="shared" si="796"/>
        <v>-9.0562355936532298E-4</v>
      </c>
      <c r="W362" s="358">
        <f t="shared" si="797"/>
        <v>-0.57216663148093294</v>
      </c>
      <c r="X362" s="366">
        <f t="shared" si="798"/>
        <v>182.60605095541399</v>
      </c>
      <c r="Y362" s="367">
        <f t="shared" ref="Y362:AA362" si="804">H362*$E362/1000</f>
        <v>4.6393899579747782</v>
      </c>
      <c r="Z362" s="367">
        <f t="shared" si="804"/>
        <v>3.7344991099647991</v>
      </c>
      <c r="AA362" s="367">
        <f t="shared" si="804"/>
        <v>34.864508547968335</v>
      </c>
      <c r="AB362" s="367">
        <f t="shared" ref="AB362:AF362" si="805">L362*$E362/1000</f>
        <v>3.2465723727880009</v>
      </c>
      <c r="AC362" s="367">
        <f t="shared" si="805"/>
        <v>29.810830241894148</v>
      </c>
      <c r="AD362" s="367">
        <f t="shared" si="805"/>
        <v>0.83901119129457369</v>
      </c>
      <c r="AE362" s="367">
        <f t="shared" si="805"/>
        <v>3.3672211542490773</v>
      </c>
      <c r="AF362" s="367">
        <f t="shared" si="805"/>
        <v>1.0073588491806196</v>
      </c>
      <c r="AG362" s="368">
        <f t="shared" si="801"/>
        <v>5.2664160361695629</v>
      </c>
      <c r="AH362" s="369"/>
      <c r="AI362" s="344">
        <v>524.5706641247989</v>
      </c>
      <c r="AJ362" s="193"/>
      <c r="AK362" s="193"/>
      <c r="AL362" s="193"/>
      <c r="AM362" s="193"/>
    </row>
    <row r="363" spans="1:39" ht="12.75" customHeight="1">
      <c r="A363" s="329">
        <v>360</v>
      </c>
      <c r="B363" s="345">
        <v>11</v>
      </c>
      <c r="C363" s="371">
        <v>10</v>
      </c>
      <c r="D363" s="358">
        <f>測定日数!J14</f>
        <v>28</v>
      </c>
      <c r="E363" s="359">
        <f>mm!J14</f>
        <v>63.85668789808917</v>
      </c>
      <c r="F363" s="360">
        <f>pH!J14</f>
        <v>4.4174852732050631</v>
      </c>
      <c r="G363" s="360">
        <f>EC!J14</f>
        <v>2.2320798463917009</v>
      </c>
      <c r="H363" s="361">
        <f>'SO4'!J14</f>
        <v>18.846240602006926</v>
      </c>
      <c r="I363" s="361">
        <f>'NO3'!J14</f>
        <v>20.519486679019302</v>
      </c>
      <c r="J363" s="361">
        <f>Cl!J14</f>
        <v>26.60648676903709</v>
      </c>
      <c r="K363" s="361">
        <f>H!J14</f>
        <v>38.239722041270944</v>
      </c>
      <c r="L363" s="361">
        <f>'NH4'!J14</f>
        <v>16.365175922081658</v>
      </c>
      <c r="M363" s="361">
        <f>Na!J14</f>
        <v>19.69262926297402</v>
      </c>
      <c r="N363" s="361">
        <f>K!J14</f>
        <v>1.1213396580880282</v>
      </c>
      <c r="O363" s="361">
        <f>Mg!J14</f>
        <v>2.5205710999636022</v>
      </c>
      <c r="P363" s="362">
        <f>Ca!J14</f>
        <v>3.1720277414349898</v>
      </c>
      <c r="Q363" s="363">
        <f t="shared" si="791"/>
        <v>0.14484615073022783</v>
      </c>
      <c r="R363" s="364">
        <f t="shared" si="792"/>
        <v>84.818454652070244</v>
      </c>
      <c r="S363" s="365">
        <f t="shared" si="793"/>
        <v>86.804064567211839</v>
      </c>
      <c r="T363" s="365">
        <f t="shared" si="794"/>
        <v>84.963300802800475</v>
      </c>
      <c r="U363" s="365">
        <f t="shared" si="795"/>
        <v>1.1569635058232546</v>
      </c>
      <c r="V363" s="365">
        <f t="shared" si="796"/>
        <v>1.0716609412073625</v>
      </c>
      <c r="W363" s="358">
        <f t="shared" si="797"/>
        <v>1.0729480167755721</v>
      </c>
      <c r="X363" s="366">
        <f t="shared" si="798"/>
        <v>63.85668789808917</v>
      </c>
      <c r="Y363" s="367">
        <f t="shared" ref="Y363:AA363" si="806">H363*$E363/1000</f>
        <v>1.2034585041746524</v>
      </c>
      <c r="Z363" s="367">
        <f t="shared" si="806"/>
        <v>1.3103064566911338</v>
      </c>
      <c r="AA363" s="367">
        <f t="shared" si="806"/>
        <v>1.6990021216750404</v>
      </c>
      <c r="AB363" s="367">
        <f t="shared" ref="AB363:AF363" si="807">L363*$E363/1000</f>
        <v>1.045025931253692</v>
      </c>
      <c r="AC363" s="367">
        <f t="shared" si="807"/>
        <v>1.2575060807385099</v>
      </c>
      <c r="AD363" s="367">
        <f t="shared" si="807"/>
        <v>7.1605036574277234E-2</v>
      </c>
      <c r="AE363" s="367">
        <f t="shared" si="807"/>
        <v>0.16095532205531907</v>
      </c>
      <c r="AF363" s="367">
        <f t="shared" si="807"/>
        <v>0.20255518548889484</v>
      </c>
      <c r="AG363" s="368">
        <f t="shared" si="801"/>
        <v>2.4418619956991203</v>
      </c>
      <c r="AH363" s="369"/>
      <c r="AI363" s="344">
        <v>171.62251921928208</v>
      </c>
      <c r="AJ363" s="193"/>
      <c r="AK363" s="193"/>
      <c r="AL363" s="193"/>
      <c r="AM363" s="193"/>
    </row>
    <row r="364" spans="1:39" ht="12.75" customHeight="1">
      <c r="A364" s="329">
        <v>361</v>
      </c>
      <c r="B364" s="345">
        <v>11</v>
      </c>
      <c r="C364" s="371">
        <v>11</v>
      </c>
      <c r="D364" s="358">
        <f>測定日数!J15</f>
        <v>28</v>
      </c>
      <c r="E364" s="359">
        <f>mm!J15</f>
        <v>80.25477707006371</v>
      </c>
      <c r="F364" s="360">
        <f>pH!J15</f>
        <v>4.57</v>
      </c>
      <c r="G364" s="360">
        <f>EC!J15</f>
        <v>1.54</v>
      </c>
      <c r="H364" s="361">
        <f>'SO4'!J15</f>
        <v>15</v>
      </c>
      <c r="I364" s="361">
        <f>'NO3'!J15</f>
        <v>11.933559103370424</v>
      </c>
      <c r="J364" s="361">
        <f>Cl!J15</f>
        <v>24.82369534555712</v>
      </c>
      <c r="K364" s="361">
        <f>H!J15</f>
        <v>26.915348039269148</v>
      </c>
      <c r="L364" s="361">
        <f>'NH4'!J15</f>
        <v>9.9778270509977833</v>
      </c>
      <c r="M364" s="361">
        <f>Na!J15</f>
        <v>20.878642888212269</v>
      </c>
      <c r="N364" s="361">
        <f>K!J15</f>
        <v>0.51150895140664965</v>
      </c>
      <c r="O364" s="361">
        <f>Mg!J15</f>
        <v>2.8782894736842106</v>
      </c>
      <c r="P364" s="362">
        <f>Ca!J15</f>
        <v>2.9940119760479043</v>
      </c>
      <c r="Q364" s="363">
        <f t="shared" si="791"/>
        <v>0.20578877652225777</v>
      </c>
      <c r="R364" s="364">
        <f t="shared" si="792"/>
        <v>66.75725444892754</v>
      </c>
      <c r="S364" s="365">
        <f t="shared" si="793"/>
        <v>70.027929829350072</v>
      </c>
      <c r="T364" s="365">
        <f t="shared" si="794"/>
        <v>66.963043225449795</v>
      </c>
      <c r="U364" s="365">
        <f t="shared" si="795"/>
        <v>2.3911035377695775</v>
      </c>
      <c r="V364" s="365">
        <f t="shared" si="796"/>
        <v>2.2372909218436199</v>
      </c>
      <c r="W364" s="358">
        <f t="shared" si="797"/>
        <v>5.0598487253058977</v>
      </c>
      <c r="X364" s="366">
        <f t="shared" si="798"/>
        <v>80.25477707006371</v>
      </c>
      <c r="Y364" s="367">
        <f t="shared" ref="Y364:AA364" si="808">H364*$E364/1000</f>
        <v>1.2038216560509556</v>
      </c>
      <c r="Z364" s="367">
        <f t="shared" si="808"/>
        <v>0.9577251254934227</v>
      </c>
      <c r="AA364" s="367">
        <f t="shared" si="808"/>
        <v>1.9922201360128646</v>
      </c>
      <c r="AB364" s="367">
        <f t="shared" ref="AB364:AF364" si="809">L364*$E364/1000</f>
        <v>0.80076828562147828</v>
      </c>
      <c r="AC364" s="367">
        <f t="shared" si="809"/>
        <v>1.6756108305189468</v>
      </c>
      <c r="AD364" s="367">
        <f t="shared" si="809"/>
        <v>4.1051036864482721E-2</v>
      </c>
      <c r="AE364" s="367">
        <f t="shared" si="809"/>
        <v>0.23099648005363732</v>
      </c>
      <c r="AF364" s="367">
        <f t="shared" si="809"/>
        <v>0.24028376368282547</v>
      </c>
      <c r="AG364" s="368">
        <f t="shared" si="801"/>
        <v>2.160085256654722</v>
      </c>
      <c r="AH364" s="369"/>
      <c r="AI364" s="344">
        <v>136.7851842782776</v>
      </c>
      <c r="AJ364" s="193"/>
      <c r="AK364" s="193"/>
      <c r="AL364" s="193"/>
      <c r="AM364" s="193"/>
    </row>
    <row r="365" spans="1:39" ht="12.75" customHeight="1">
      <c r="A365" s="329">
        <v>362</v>
      </c>
      <c r="B365" s="345">
        <v>11</v>
      </c>
      <c r="C365" s="371">
        <v>12</v>
      </c>
      <c r="D365" s="358">
        <f>測定日数!J16</f>
        <v>28</v>
      </c>
      <c r="E365" s="359">
        <f>mm!J16</f>
        <v>33.312101910828027</v>
      </c>
      <c r="F365" s="360">
        <f>pH!J16</f>
        <v>4.7690980797836309</v>
      </c>
      <c r="G365" s="360">
        <f>EC!J16</f>
        <v>2.048546845124283</v>
      </c>
      <c r="H365" s="361">
        <f>'SO4'!J16</f>
        <v>29.420270154350884</v>
      </c>
      <c r="I365" s="361">
        <f>'NO3'!J16</f>
        <v>33.463732334542968</v>
      </c>
      <c r="J365" s="361">
        <f>Cl!J16</f>
        <v>19.002877507706167</v>
      </c>
      <c r="K365" s="361">
        <f>H!J16</f>
        <v>17.017741413464694</v>
      </c>
      <c r="L365" s="361">
        <f>'NH4'!J16</f>
        <v>65.572363093698726</v>
      </c>
      <c r="M365" s="361">
        <f>Na!J16</f>
        <v>16.355934952182217</v>
      </c>
      <c r="N365" s="361">
        <f>K!J16</f>
        <v>3.0925263945465118</v>
      </c>
      <c r="O365" s="361">
        <f>Mg!J16</f>
        <v>2.0323844415622618</v>
      </c>
      <c r="P365" s="362">
        <f>Ca!J16</f>
        <v>4.3836800586208087</v>
      </c>
      <c r="Q365" s="363">
        <f t="shared" si="791"/>
        <v>0.32547659575374105</v>
      </c>
      <c r="R365" s="364">
        <f t="shared" si="792"/>
        <v>111.3071501509509</v>
      </c>
      <c r="S365" s="365">
        <f t="shared" si="793"/>
        <v>114.87069485425828</v>
      </c>
      <c r="T365" s="365">
        <f t="shared" si="794"/>
        <v>111.63262674670464</v>
      </c>
      <c r="U365" s="365">
        <f t="shared" si="795"/>
        <v>1.5755498524735252</v>
      </c>
      <c r="V365" s="365">
        <f t="shared" si="796"/>
        <v>1.4295896787148328</v>
      </c>
      <c r="W365" s="358">
        <f t="shared" si="797"/>
        <v>1.4970978299130464</v>
      </c>
      <c r="X365" s="366">
        <f t="shared" si="798"/>
        <v>33.312101910828027</v>
      </c>
      <c r="Y365" s="367">
        <f t="shared" ref="Y365:AA365" si="810">H365*$E365/1000</f>
        <v>0.98005103762582879</v>
      </c>
      <c r="Z365" s="367">
        <f t="shared" si="810"/>
        <v>1.1147472618449665</v>
      </c>
      <c r="AA365" s="367">
        <f t="shared" si="810"/>
        <v>0.63302579213568944</v>
      </c>
      <c r="AB365" s="367">
        <f t="shared" ref="AB365:AF365" si="811">L365*$E365/1000</f>
        <v>2.1843532419111105</v>
      </c>
      <c r="AC365" s="367">
        <f t="shared" si="811"/>
        <v>0.54485057197396813</v>
      </c>
      <c r="AD365" s="367">
        <f t="shared" si="811"/>
        <v>0.10301855441705897</v>
      </c>
      <c r="AE365" s="367">
        <f t="shared" si="811"/>
        <v>6.7702997639303375E-2</v>
      </c>
      <c r="AF365" s="367">
        <f t="shared" si="811"/>
        <v>0.14602959685724096</v>
      </c>
      <c r="AG365" s="368">
        <f t="shared" si="801"/>
        <v>0.5668967362574544</v>
      </c>
      <c r="AH365" s="369"/>
      <c r="AI365" s="344">
        <v>226.17784500520918</v>
      </c>
      <c r="AJ365" s="193"/>
      <c r="AK365" s="193"/>
      <c r="AL365" s="193"/>
      <c r="AM365" s="193"/>
    </row>
    <row r="366" spans="1:39" ht="12.75" customHeight="1">
      <c r="A366" s="329">
        <v>363</v>
      </c>
      <c r="B366" s="345">
        <v>11</v>
      </c>
      <c r="C366" s="371">
        <v>14</v>
      </c>
      <c r="D366" s="358">
        <f>測定日数!J18</f>
        <v>28</v>
      </c>
      <c r="E366" s="359">
        <f>mm!J18</f>
        <v>89.93</v>
      </c>
      <c r="F366" s="360">
        <f>pH!J18</f>
        <v>4.4865757965429136</v>
      </c>
      <c r="G366" s="360">
        <f>EC!J18</f>
        <v>2.2598296452796616</v>
      </c>
      <c r="H366" s="361">
        <f>'SO4'!J18</f>
        <v>18.817089217539564</v>
      </c>
      <c r="I366" s="361">
        <f>'NO3'!J18</f>
        <v>18.175121868980533</v>
      </c>
      <c r="J366" s="361">
        <f>Cl!J18</f>
        <v>23.252420113922721</v>
      </c>
      <c r="K366" s="361">
        <f>H!J18</f>
        <v>32.615512222878223</v>
      </c>
      <c r="L366" s="361">
        <f>'NH4'!J18</f>
        <v>22.941052917701416</v>
      </c>
      <c r="M366" s="361">
        <f>Na!J18</f>
        <v>16.126600882812237</v>
      </c>
      <c r="N366" s="361">
        <f>K!J18</f>
        <v>2.607654774401118</v>
      </c>
      <c r="O366" s="361">
        <f>Mg!J18</f>
        <v>2.1580992866947515</v>
      </c>
      <c r="P366" s="362">
        <f>Ca!J18</f>
        <v>2.8671188702324031</v>
      </c>
      <c r="Q366" s="363">
        <f t="shared" si="791"/>
        <v>0.16982338050747184</v>
      </c>
      <c r="R366" s="364">
        <f t="shared" si="792"/>
        <v>79.061720417982386</v>
      </c>
      <c r="S366" s="365">
        <f t="shared" si="793"/>
        <v>84.341257111647295</v>
      </c>
      <c r="T366" s="365">
        <f t="shared" si="794"/>
        <v>79.231543798489867</v>
      </c>
      <c r="U366" s="365">
        <f t="shared" si="795"/>
        <v>3.2309917319025452</v>
      </c>
      <c r="V366" s="365">
        <f t="shared" si="796"/>
        <v>3.1238159918558694</v>
      </c>
      <c r="W366" s="358">
        <f t="shared" si="797"/>
        <v>-4.2667297296053306</v>
      </c>
      <c r="X366" s="366">
        <f t="shared" si="798"/>
        <v>89.93</v>
      </c>
      <c r="Y366" s="367">
        <f t="shared" ref="Y366:AA366" si="812">H366*$E366/1000</f>
        <v>1.6922208333333331</v>
      </c>
      <c r="Z366" s="367">
        <f t="shared" si="812"/>
        <v>1.6344887096774194</v>
      </c>
      <c r="AA366" s="367">
        <f t="shared" si="812"/>
        <v>2.0910901408450706</v>
      </c>
      <c r="AB366" s="367">
        <f t="shared" ref="AB366:AF366" si="813">L366*$E366/1000</f>
        <v>2.0630888888888883</v>
      </c>
      <c r="AC366" s="367">
        <f t="shared" si="813"/>
        <v>1.4502652173913044</v>
      </c>
      <c r="AD366" s="367">
        <f t="shared" si="813"/>
        <v>0.23450639386189256</v>
      </c>
      <c r="AE366" s="367">
        <f t="shared" si="813"/>
        <v>0.19407786885245901</v>
      </c>
      <c r="AF366" s="367">
        <f t="shared" si="813"/>
        <v>0.25784000000000001</v>
      </c>
      <c r="AG366" s="368">
        <f t="shared" si="801"/>
        <v>2.933113014203439</v>
      </c>
      <c r="AH366" s="369"/>
      <c r="AI366" s="344">
        <v>163.40297752962968</v>
      </c>
      <c r="AJ366" s="193"/>
      <c r="AK366" s="193"/>
      <c r="AL366" s="193"/>
      <c r="AM366" s="193"/>
    </row>
    <row r="367" spans="1:39" ht="12.75" customHeight="1">
      <c r="A367" s="329">
        <v>364</v>
      </c>
      <c r="B367" s="345">
        <v>11</v>
      </c>
      <c r="C367" s="371">
        <v>15</v>
      </c>
      <c r="D367" s="358">
        <f>測定日数!J19</f>
        <v>29</v>
      </c>
      <c r="E367" s="359">
        <f>mm!J19</f>
        <v>105.09554140127389</v>
      </c>
      <c r="F367" s="360">
        <f>pH!J19</f>
        <v>5.07</v>
      </c>
      <c r="G367" s="360">
        <f>EC!J19</f>
        <v>1.514</v>
      </c>
      <c r="H367" s="361">
        <f>'SO4'!J19</f>
        <v>20.716736624691855</v>
      </c>
      <c r="I367" s="361">
        <f>'NO3'!J19</f>
        <v>12.257095810169842</v>
      </c>
      <c r="J367" s="361">
        <f>Cl!J19</f>
        <v>44.56604518658505</v>
      </c>
      <c r="K367" s="361">
        <f>H!J19</f>
        <v>8.511380382023761</v>
      </c>
      <c r="L367" s="361">
        <f>'NH4'!J19</f>
        <v>13.304905185919418</v>
      </c>
      <c r="M367" s="361">
        <f>Na!J19</f>
        <v>36.97296667169789</v>
      </c>
      <c r="N367" s="361">
        <f>K!J19</f>
        <v>4.0922495351460295</v>
      </c>
      <c r="O367" s="361">
        <f>Mg!J19</f>
        <v>7.4058835630528694</v>
      </c>
      <c r="P367" s="362">
        <f>Ca!J19</f>
        <v>13.722554890219563</v>
      </c>
      <c r="Q367" s="363">
        <f t="shared" si="791"/>
        <v>0.65076125070971902</v>
      </c>
      <c r="R367" s="364">
        <f t="shared" si="792"/>
        <v>98.256614246138611</v>
      </c>
      <c r="S367" s="365">
        <f t="shared" si="793"/>
        <v>105.13837868133197</v>
      </c>
      <c r="T367" s="365">
        <f t="shared" si="794"/>
        <v>98.907375496848317</v>
      </c>
      <c r="U367" s="365">
        <f t="shared" si="795"/>
        <v>3.3834483023126123</v>
      </c>
      <c r="V367" s="365">
        <f t="shared" si="796"/>
        <v>3.0537284196771437</v>
      </c>
      <c r="W367" s="358">
        <f t="shared" si="797"/>
        <v>3.1647364179836694</v>
      </c>
      <c r="X367" s="366">
        <f t="shared" si="798"/>
        <v>105.09554140127389</v>
      </c>
      <c r="Y367" s="367">
        <f t="shared" ref="Y367:AA367" si="814">H367*$E367/1000</f>
        <v>2.17723665163959</v>
      </c>
      <c r="Z367" s="367">
        <f t="shared" si="814"/>
        <v>1.2881661201770853</v>
      </c>
      <c r="AA367" s="367">
        <f t="shared" si="814"/>
        <v>4.6836926469977929</v>
      </c>
      <c r="AB367" s="367">
        <f t="shared" ref="AB367:AF367" si="815">L367*$E367/1000</f>
        <v>1.3982862138068179</v>
      </c>
      <c r="AC367" s="367">
        <f t="shared" si="815"/>
        <v>3.8856939495733456</v>
      </c>
      <c r="AD367" s="367">
        <f t="shared" si="815"/>
        <v>0.43007718044528337</v>
      </c>
      <c r="AE367" s="367">
        <f t="shared" si="815"/>
        <v>0.77832534261383657</v>
      </c>
      <c r="AF367" s="367">
        <f t="shared" si="815"/>
        <v>1.4421793355963237</v>
      </c>
      <c r="AG367" s="368">
        <f t="shared" si="801"/>
        <v>0.89450812932096857</v>
      </c>
      <c r="AH367" s="369"/>
      <c r="AI367" s="344">
        <v>203.39499292747058</v>
      </c>
      <c r="AJ367" s="193"/>
      <c r="AK367" s="193"/>
      <c r="AL367" s="193"/>
      <c r="AM367" s="193"/>
    </row>
    <row r="368" spans="1:39" ht="12.75" customHeight="1">
      <c r="A368" s="329">
        <v>365</v>
      </c>
      <c r="B368" s="345">
        <v>11</v>
      </c>
      <c r="C368" s="371">
        <v>16</v>
      </c>
      <c r="D368" s="358">
        <f>測定日数!J20</f>
        <v>15</v>
      </c>
      <c r="E368" s="359">
        <f>mm!J20</f>
        <v>152.86624203821657</v>
      </c>
      <c r="F368" s="360">
        <f>pH!J20</f>
        <v>5.27</v>
      </c>
      <c r="G368" s="360">
        <f>EC!J20</f>
        <v>2.2000000000000002</v>
      </c>
      <c r="H368" s="361">
        <f>'SO4'!J20</f>
        <v>17.593610500366449</v>
      </c>
      <c r="I368" s="361">
        <f>'NO3'!J20</f>
        <v>10.64432004567381</v>
      </c>
      <c r="J368" s="361">
        <f>Cl!J20</f>
        <v>77.003356556567837</v>
      </c>
      <c r="K368" s="361">
        <f>H!J20</f>
        <v>5.3703179637025338</v>
      </c>
      <c r="L368" s="361">
        <f>'NH4'!J20</f>
        <v>9.9786788894395624</v>
      </c>
      <c r="M368" s="361">
        <f>Na!J20</f>
        <v>68.726220401509025</v>
      </c>
      <c r="N368" s="361">
        <f>K!J20</f>
        <v>3.3249527473061486</v>
      </c>
      <c r="O368" s="361">
        <f>Mg!J20</f>
        <v>7.817321538778029</v>
      </c>
      <c r="P368" s="362">
        <f>Ca!J20</f>
        <v>2.2455089820359282</v>
      </c>
      <c r="Q368" s="363">
        <f t="shared" si="791"/>
        <v>1.0313870761673118</v>
      </c>
      <c r="R368" s="364">
        <f t="shared" si="792"/>
        <v>122.83489760297455</v>
      </c>
      <c r="S368" s="365">
        <f t="shared" si="793"/>
        <v>107.52583104358519</v>
      </c>
      <c r="T368" s="365">
        <f t="shared" si="794"/>
        <v>123.86628467914186</v>
      </c>
      <c r="U368" s="365">
        <f t="shared" si="795"/>
        <v>-6.6456928875572014</v>
      </c>
      <c r="V368" s="365">
        <f t="shared" si="796"/>
        <v>-7.0618022504868483</v>
      </c>
      <c r="W368" s="358">
        <f t="shared" si="797"/>
        <v>-13.249429708533629</v>
      </c>
      <c r="X368" s="366">
        <f t="shared" si="798"/>
        <v>152.86624203821657</v>
      </c>
      <c r="Y368" s="367">
        <f t="shared" ref="Y368:AA368" si="816">H368*$E368/1000</f>
        <v>2.6894691210751263</v>
      </c>
      <c r="Z368" s="367">
        <f t="shared" si="816"/>
        <v>1.6271572044342131</v>
      </c>
      <c r="AA368" s="367">
        <f t="shared" si="816"/>
        <v>11.77121374113139</v>
      </c>
      <c r="AB368" s="367">
        <f t="shared" ref="AB368:AF368" si="817">L368*$E368/1000</f>
        <v>1.5254031423347103</v>
      </c>
      <c r="AC368" s="367">
        <f t="shared" si="817"/>
        <v>10.505919042268895</v>
      </c>
      <c r="AD368" s="367">
        <f t="shared" si="817"/>
        <v>0.50827303143533487</v>
      </c>
      <c r="AE368" s="367">
        <f t="shared" si="817"/>
        <v>1.1950045664374058</v>
      </c>
      <c r="AF368" s="367">
        <f t="shared" si="817"/>
        <v>0.34326251954689346</v>
      </c>
      <c r="AG368" s="368">
        <f t="shared" si="801"/>
        <v>0.82094032566153385</v>
      </c>
      <c r="AH368" s="369"/>
      <c r="AI368" s="344">
        <v>230.36072864655972</v>
      </c>
      <c r="AJ368" s="193"/>
      <c r="AK368" s="193"/>
      <c r="AL368" s="193"/>
      <c r="AM368" s="193"/>
    </row>
    <row r="369" spans="1:39" ht="12.75" customHeight="1">
      <c r="A369" s="329">
        <v>366</v>
      </c>
      <c r="B369" s="345">
        <v>11</v>
      </c>
      <c r="C369" s="371">
        <v>17</v>
      </c>
      <c r="D369" s="358">
        <f>測定日数!J21</f>
        <v>28</v>
      </c>
      <c r="E369" s="359">
        <f>mm!J21</f>
        <v>135</v>
      </c>
      <c r="F369" s="360">
        <f>pH!J21</f>
        <v>4.53</v>
      </c>
      <c r="G369" s="360">
        <f>EC!J21</f>
        <v>1.36</v>
      </c>
      <c r="H369" s="361">
        <f>'SO4'!J21</f>
        <v>11.867582760774514</v>
      </c>
      <c r="I369" s="361">
        <f>'NO3'!J21</f>
        <v>8.7082728592162564</v>
      </c>
      <c r="J369" s="361">
        <f>Cl!J21</f>
        <v>30.7475317348378</v>
      </c>
      <c r="K369" s="361">
        <f>H!J21</f>
        <v>29.512092266663849</v>
      </c>
      <c r="L369" s="361">
        <f>'NH4'!J21</f>
        <v>15.297638842700366</v>
      </c>
      <c r="M369" s="361">
        <f>Na!J21</f>
        <v>18.703784254023489</v>
      </c>
      <c r="N369" s="361">
        <f>K!J21</f>
        <v>5.6777493606138103</v>
      </c>
      <c r="O369" s="361">
        <f>Mg!J21</f>
        <v>2.3858494446729743</v>
      </c>
      <c r="P369" s="362">
        <f>Ca!J21</f>
        <v>0</v>
      </c>
      <c r="Q369" s="363">
        <f t="shared" si="791"/>
        <v>0.18768159480609004</v>
      </c>
      <c r="R369" s="364">
        <f t="shared" si="792"/>
        <v>63.190970115603079</v>
      </c>
      <c r="S369" s="365">
        <f t="shared" si="793"/>
        <v>73.962963613347455</v>
      </c>
      <c r="T369" s="365">
        <f t="shared" si="794"/>
        <v>63.378651710409173</v>
      </c>
      <c r="U369" s="365">
        <f t="shared" si="795"/>
        <v>7.8539442543678328</v>
      </c>
      <c r="V369" s="365">
        <f t="shared" si="796"/>
        <v>7.7065584804633245</v>
      </c>
      <c r="W369" s="358">
        <f t="shared" si="797"/>
        <v>13.70819075195182</v>
      </c>
      <c r="X369" s="366">
        <f t="shared" si="798"/>
        <v>135</v>
      </c>
      <c r="Y369" s="367">
        <f t="shared" ref="Y369:AA369" si="818">H369*$E369/1000</f>
        <v>1.6021236727045594</v>
      </c>
      <c r="Z369" s="367">
        <f t="shared" si="818"/>
        <v>1.1756168359941945</v>
      </c>
      <c r="AA369" s="367">
        <f t="shared" si="818"/>
        <v>4.1509167842031029</v>
      </c>
      <c r="AB369" s="367">
        <f t="shared" ref="AB369:AF369" si="819">L369*$E369/1000</f>
        <v>2.0651812437645494</v>
      </c>
      <c r="AC369" s="367">
        <f t="shared" si="819"/>
        <v>2.5250108742931712</v>
      </c>
      <c r="AD369" s="367">
        <f t="shared" si="819"/>
        <v>0.76649616368286433</v>
      </c>
      <c r="AE369" s="367">
        <f t="shared" si="819"/>
        <v>0.32208967503085156</v>
      </c>
      <c r="AF369" s="367">
        <f t="shared" si="819"/>
        <v>0</v>
      </c>
      <c r="AG369" s="368">
        <f t="shared" si="801"/>
        <v>3.9841324559996196</v>
      </c>
      <c r="AH369" s="369"/>
      <c r="AI369" s="344">
        <v>137.15393372895053</v>
      </c>
      <c r="AJ369" s="193"/>
      <c r="AK369" s="193"/>
      <c r="AL369" s="193"/>
      <c r="AM369" s="193"/>
    </row>
    <row r="370" spans="1:39" ht="12.75" customHeight="1">
      <c r="A370" s="329">
        <v>367</v>
      </c>
      <c r="B370" s="345">
        <v>11</v>
      </c>
      <c r="C370" s="371">
        <v>18</v>
      </c>
      <c r="D370" s="358">
        <f>測定日数!J22</f>
        <v>35</v>
      </c>
      <c r="E370" s="359">
        <f>mm!J22</f>
        <v>135.66974522292998</v>
      </c>
      <c r="F370" s="360">
        <f>pH!J22</f>
        <v>4.6429363502169787</v>
      </c>
      <c r="G370" s="360">
        <f>EC!J22</f>
        <v>2.4010719736715469</v>
      </c>
      <c r="H370" s="361">
        <f>'SO4'!J22</f>
        <v>17.667329856440755</v>
      </c>
      <c r="I370" s="361">
        <f>'NO3'!J22</f>
        <v>17.451727854551219</v>
      </c>
      <c r="J370" s="361">
        <f>Cl!J22</f>
        <v>50.815593990185143</v>
      </c>
      <c r="K370" s="361">
        <f>H!J22</f>
        <v>22.754308913062058</v>
      </c>
      <c r="L370" s="361">
        <f>'NH4'!J22</f>
        <v>36.974115158917527</v>
      </c>
      <c r="M370" s="361">
        <f>Na!J22</f>
        <v>27.393465381084994</v>
      </c>
      <c r="N370" s="361">
        <f>K!J22</f>
        <v>5.9766168331379435</v>
      </c>
      <c r="O370" s="361">
        <f>Mg!J22</f>
        <v>4.0016740448967445</v>
      </c>
      <c r="P370" s="362">
        <f>Ca!J22</f>
        <v>6.5587041126776731</v>
      </c>
      <c r="Q370" s="363">
        <f t="shared" si="791"/>
        <v>0.24342099616536228</v>
      </c>
      <c r="R370" s="364">
        <f t="shared" si="792"/>
        <v>103.60198155761788</v>
      </c>
      <c r="S370" s="365">
        <f t="shared" si="793"/>
        <v>114.21926260135136</v>
      </c>
      <c r="T370" s="365">
        <f t="shared" si="794"/>
        <v>103.84540255378325</v>
      </c>
      <c r="U370" s="365">
        <f t="shared" si="795"/>
        <v>4.8743092459727357</v>
      </c>
      <c r="V370" s="365">
        <f t="shared" si="796"/>
        <v>4.7572402618223313</v>
      </c>
      <c r="W370" s="358">
        <f t="shared" si="797"/>
        <v>-5.1718051235142788</v>
      </c>
      <c r="X370" s="366">
        <f t="shared" si="798"/>
        <v>135.66974522292998</v>
      </c>
      <c r="Y370" s="367">
        <f t="shared" ref="Y370:AA370" si="820">H370*$E370/1000</f>
        <v>2.3969221403927814</v>
      </c>
      <c r="Z370" s="367">
        <f t="shared" si="820"/>
        <v>2.3676714717268741</v>
      </c>
      <c r="AA370" s="367">
        <f t="shared" si="820"/>
        <v>6.8941386900002701</v>
      </c>
      <c r="AB370" s="367">
        <f t="shared" ref="AB370:AF370" si="821">L370*$E370/1000</f>
        <v>5.0162687834536133</v>
      </c>
      <c r="AC370" s="367">
        <f t="shared" si="821"/>
        <v>3.7164644690249533</v>
      </c>
      <c r="AD370" s="367">
        <f t="shared" si="821"/>
        <v>0.81084608304689931</v>
      </c>
      <c r="AE370" s="367">
        <f t="shared" si="821"/>
        <v>0.54290609813635293</v>
      </c>
      <c r="AF370" s="367">
        <f t="shared" si="821"/>
        <v>0.88981771595956294</v>
      </c>
      <c r="AG370" s="368">
        <f t="shared" si="801"/>
        <v>3.0870712929589739</v>
      </c>
      <c r="AH370" s="369"/>
      <c r="AI370" s="344">
        <v>217.82124415896925</v>
      </c>
      <c r="AJ370" s="193"/>
      <c r="AK370" s="193"/>
      <c r="AL370" s="193"/>
      <c r="AM370" s="193"/>
    </row>
    <row r="371" spans="1:39" ht="12.75" customHeight="1">
      <c r="A371" s="329">
        <v>368</v>
      </c>
      <c r="B371" s="345">
        <v>11</v>
      </c>
      <c r="C371" s="371">
        <v>19</v>
      </c>
      <c r="D371" s="358">
        <f>測定日数!J23</f>
        <v>28</v>
      </c>
      <c r="E371" s="359">
        <f>mm!J23</f>
        <v>87.171916010498691</v>
      </c>
      <c r="F371" s="360">
        <f>pH!J23</f>
        <v>4.45</v>
      </c>
      <c r="G371" s="360">
        <f>EC!J23</f>
        <v>2.63</v>
      </c>
      <c r="H371" s="361">
        <f>'SO4'!J23</f>
        <v>17.5</v>
      </c>
      <c r="I371" s="361">
        <f>'NO3'!J23</f>
        <v>12.1</v>
      </c>
      <c r="J371" s="361">
        <f>Cl!J23</f>
        <v>43.1</v>
      </c>
      <c r="K371" s="361">
        <f>H!J23</f>
        <v>35.481338923357541</v>
      </c>
      <c r="L371" s="361">
        <f>'NH4'!J23</f>
        <v>39.4</v>
      </c>
      <c r="M371" s="361">
        <f>Na!J23</f>
        <v>27.1</v>
      </c>
      <c r="N371" s="361">
        <f>K!J23</f>
        <v>1.3</v>
      </c>
      <c r="O371" s="361">
        <f>Mg!J23</f>
        <v>3.7</v>
      </c>
      <c r="P371" s="362">
        <f>Ca!J23</f>
        <v>3.6</v>
      </c>
      <c r="Q371" s="363">
        <f t="shared" si="791"/>
        <v>0.15610675106247687</v>
      </c>
      <c r="R371" s="364">
        <f t="shared" si="792"/>
        <v>90.2</v>
      </c>
      <c r="S371" s="365">
        <f t="shared" si="793"/>
        <v>117.88133892335752</v>
      </c>
      <c r="T371" s="365">
        <f t="shared" si="794"/>
        <v>90.356106751062484</v>
      </c>
      <c r="U371" s="365">
        <f t="shared" si="795"/>
        <v>13.303133796901109</v>
      </c>
      <c r="V371" s="365">
        <f t="shared" si="796"/>
        <v>13.218195259334307</v>
      </c>
      <c r="W371" s="358">
        <f t="shared" si="797"/>
        <v>-3.4707060479342413</v>
      </c>
      <c r="X371" s="366">
        <f t="shared" si="798"/>
        <v>87.171916010498691</v>
      </c>
      <c r="Y371" s="367">
        <f t="shared" ref="Y371:AA371" si="822">H371*$E371/1000</f>
        <v>1.525508530183727</v>
      </c>
      <c r="Z371" s="367">
        <f t="shared" si="822"/>
        <v>1.0547801837270343</v>
      </c>
      <c r="AA371" s="367">
        <f t="shared" si="822"/>
        <v>3.7571095800524934</v>
      </c>
      <c r="AB371" s="367">
        <f t="shared" ref="AB371:AF371" si="823">L371*$E371/1000</f>
        <v>3.4345734908136483</v>
      </c>
      <c r="AC371" s="367">
        <f t="shared" si="823"/>
        <v>2.3623589238845146</v>
      </c>
      <c r="AD371" s="367">
        <f t="shared" si="823"/>
        <v>0.1133234908136483</v>
      </c>
      <c r="AE371" s="367">
        <f t="shared" si="823"/>
        <v>0.32253608923884519</v>
      </c>
      <c r="AF371" s="367">
        <f t="shared" si="823"/>
        <v>0.3138188976377953</v>
      </c>
      <c r="AG371" s="368">
        <f t="shared" si="801"/>
        <v>3.0929762965669614</v>
      </c>
      <c r="AH371" s="369"/>
      <c r="AI371" s="344">
        <v>208.08133892335752</v>
      </c>
      <c r="AJ371" s="193"/>
      <c r="AK371" s="193"/>
      <c r="AL371" s="193"/>
      <c r="AM371" s="193"/>
    </row>
    <row r="372" spans="1:39" ht="12.75" customHeight="1">
      <c r="A372" s="329">
        <v>369</v>
      </c>
      <c r="B372" s="345">
        <v>11</v>
      </c>
      <c r="C372" s="371">
        <v>20</v>
      </c>
      <c r="D372" s="358">
        <f>測定日数!J24</f>
        <v>28</v>
      </c>
      <c r="E372" s="359">
        <f>mm!J24</f>
        <v>144.2356687898089</v>
      </c>
      <c r="F372" s="360">
        <f>pH!J24</f>
        <v>4.47</v>
      </c>
      <c r="G372" s="360">
        <f>EC!J24</f>
        <v>2.79</v>
      </c>
      <c r="H372" s="361">
        <f>'SO4'!J24</f>
        <v>25.9</v>
      </c>
      <c r="I372" s="361">
        <f>'NO3'!J24</f>
        <v>14.3</v>
      </c>
      <c r="J372" s="361">
        <f>Cl!J24</f>
        <v>77</v>
      </c>
      <c r="K372" s="361">
        <f>H!J24</f>
        <v>33.884415613920289</v>
      </c>
      <c r="L372" s="361">
        <f>'NH4'!J24</f>
        <v>32.299999999999997</v>
      </c>
      <c r="M372" s="361">
        <f>Na!J24</f>
        <v>69.900000000000006</v>
      </c>
      <c r="N372" s="361">
        <f>K!J24</f>
        <v>1.3</v>
      </c>
      <c r="O372" s="361">
        <f>Mg!J24</f>
        <v>5.9</v>
      </c>
      <c r="P372" s="362">
        <f>Ca!J24</f>
        <v>4.8</v>
      </c>
      <c r="Q372" s="363">
        <f t="shared" si="791"/>
        <v>0.16346383558099448</v>
      </c>
      <c r="R372" s="364">
        <f t="shared" si="792"/>
        <v>143.1</v>
      </c>
      <c r="S372" s="365">
        <f t="shared" si="793"/>
        <v>158.78441561392034</v>
      </c>
      <c r="T372" s="365">
        <f t="shared" si="794"/>
        <v>143.26346383558101</v>
      </c>
      <c r="U372" s="365">
        <f t="shared" si="795"/>
        <v>5.1955035777597516</v>
      </c>
      <c r="V372" s="365">
        <f t="shared" si="796"/>
        <v>5.138573330369713</v>
      </c>
      <c r="W372" s="358">
        <f t="shared" si="797"/>
        <v>3.7359095334065922</v>
      </c>
      <c r="X372" s="366">
        <f t="shared" si="798"/>
        <v>144.2356687898089</v>
      </c>
      <c r="Y372" s="367">
        <f t="shared" ref="Y372:AA372" si="824">H372*$E372/1000</f>
        <v>3.7357038216560503</v>
      </c>
      <c r="Z372" s="367">
        <f t="shared" si="824"/>
        <v>2.0625700636942677</v>
      </c>
      <c r="AA372" s="367">
        <f t="shared" si="824"/>
        <v>11.106146496815285</v>
      </c>
      <c r="AB372" s="367">
        <f t="shared" ref="AB372:AF372" si="825">L372*$E372/1000</f>
        <v>4.6588121019108266</v>
      </c>
      <c r="AC372" s="367">
        <f t="shared" si="825"/>
        <v>10.082073248407644</v>
      </c>
      <c r="AD372" s="367">
        <f t="shared" si="825"/>
        <v>0.18750636942675158</v>
      </c>
      <c r="AE372" s="367">
        <f t="shared" si="825"/>
        <v>0.8509904458598726</v>
      </c>
      <c r="AF372" s="367">
        <f t="shared" si="825"/>
        <v>0.69233121019108268</v>
      </c>
      <c r="AG372" s="368">
        <f t="shared" si="801"/>
        <v>4.8873413476256369</v>
      </c>
      <c r="AH372" s="369"/>
      <c r="AI372" s="344">
        <v>301.88441561392034</v>
      </c>
      <c r="AJ372" s="193"/>
      <c r="AK372" s="193"/>
      <c r="AL372" s="193"/>
      <c r="AM372" s="193"/>
    </row>
    <row r="373" spans="1:39" ht="12.75" customHeight="1">
      <c r="A373" s="329">
        <v>370</v>
      </c>
      <c r="B373" s="345">
        <v>11</v>
      </c>
      <c r="C373" s="371">
        <v>21</v>
      </c>
      <c r="D373" s="358">
        <f>測定日数!J25</f>
        <v>28</v>
      </c>
      <c r="E373" s="359">
        <f>mm!J25</f>
        <v>146.05662285136501</v>
      </c>
      <c r="F373" s="360">
        <f>pH!J25</f>
        <v>4.5926119856620939</v>
      </c>
      <c r="G373" s="360">
        <f>EC!J25</f>
        <v>1.5301765316718585</v>
      </c>
      <c r="H373" s="361">
        <f>'SO4'!J25</f>
        <v>13.714849273195689</v>
      </c>
      <c r="I373" s="361">
        <f>'NO3'!J25</f>
        <v>9.8964046849641054</v>
      </c>
      <c r="J373" s="361">
        <f>Cl!J25</f>
        <v>21.484867611277959</v>
      </c>
      <c r="K373" s="361">
        <f>H!J25</f>
        <v>25.54982997101953</v>
      </c>
      <c r="L373" s="361">
        <f>'NH4'!J25</f>
        <v>2.8553528502572543</v>
      </c>
      <c r="M373" s="361">
        <f>Na!J25</f>
        <v>17.8</v>
      </c>
      <c r="N373" s="361">
        <f>K!J25</f>
        <v>0.32163500859224953</v>
      </c>
      <c r="O373" s="361">
        <f>Mg!J25</f>
        <v>1.739318794576453</v>
      </c>
      <c r="P373" s="362">
        <f>Ca!J25</f>
        <v>5.8520031587914509</v>
      </c>
      <c r="Q373" s="363">
        <f t="shared" si="791"/>
        <v>0.21678721732999962</v>
      </c>
      <c r="R373" s="364">
        <f t="shared" si="792"/>
        <v>58.810970842633445</v>
      </c>
      <c r="S373" s="365">
        <f t="shared" si="793"/>
        <v>61.709461736604851</v>
      </c>
      <c r="T373" s="365">
        <f t="shared" si="794"/>
        <v>59.027758059963446</v>
      </c>
      <c r="U373" s="365">
        <f t="shared" si="795"/>
        <v>2.4049788338303064</v>
      </c>
      <c r="V373" s="365">
        <f t="shared" si="796"/>
        <v>2.2211076925241793</v>
      </c>
      <c r="W373" s="358">
        <f t="shared" si="797"/>
        <v>0.60046635293552242</v>
      </c>
      <c r="X373" s="366">
        <f t="shared" si="798"/>
        <v>146.05662285136501</v>
      </c>
      <c r="Y373" s="367">
        <f t="shared" ref="Y373:AA373" si="826">H373*$E373/1000</f>
        <v>2.0031445677584601</v>
      </c>
      <c r="Z373" s="367">
        <f t="shared" si="826"/>
        <v>1.445435446656284</v>
      </c>
      <c r="AA373" s="367">
        <f t="shared" si="826"/>
        <v>3.1380072057119324</v>
      </c>
      <c r="AB373" s="367">
        <f t="shared" ref="AB373:AF373" si="827">L373*$E373/1000</f>
        <v>0.4170431943575939</v>
      </c>
      <c r="AC373" s="367">
        <f t="shared" si="827"/>
        <v>2.5998078867542973</v>
      </c>
      <c r="AD373" s="367">
        <f t="shared" si="827"/>
        <v>4.6976923145753732E-2</v>
      </c>
      <c r="AE373" s="367">
        <f t="shared" si="827"/>
        <v>0.25403902919774379</v>
      </c>
      <c r="AF373" s="367">
        <f t="shared" si="827"/>
        <v>0.85472381828859967</v>
      </c>
      <c r="AG373" s="368">
        <f t="shared" si="801"/>
        <v>3.7317218799937018</v>
      </c>
      <c r="AH373" s="369"/>
      <c r="AI373" s="344">
        <v>120.5204325792383</v>
      </c>
      <c r="AJ373" s="193"/>
      <c r="AK373" s="193"/>
      <c r="AL373" s="193"/>
      <c r="AM373" s="193"/>
    </row>
    <row r="374" spans="1:39" ht="12.75" customHeight="1">
      <c r="A374" s="329">
        <v>371</v>
      </c>
      <c r="B374" s="345">
        <v>11</v>
      </c>
      <c r="C374" s="371">
        <v>22</v>
      </c>
      <c r="D374" s="358">
        <f>測定日数!J26</f>
        <v>28</v>
      </c>
      <c r="E374" s="359">
        <f>mm!J26</f>
        <v>162.92263610315186</v>
      </c>
      <c r="F374" s="360">
        <f>pH!J26</f>
        <v>4.4594447760839087</v>
      </c>
      <c r="G374" s="360">
        <f>EC!J26</f>
        <v>2.66582208588957</v>
      </c>
      <c r="H374" s="361">
        <f>'SO4'!J26</f>
        <v>19.633435582822084</v>
      </c>
      <c r="I374" s="361">
        <f>'NO3'!J26</f>
        <v>16.797730061349693</v>
      </c>
      <c r="J374" s="361">
        <f>Cl!J26</f>
        <v>89.316932515337427</v>
      </c>
      <c r="K374" s="361">
        <f>H!J26</f>
        <v>34.718041976758542</v>
      </c>
      <c r="L374" s="361">
        <f>'NH4'!J26</f>
        <v>16.976748466257668</v>
      </c>
      <c r="M374" s="361">
        <f>Na!J26</f>
        <v>80.776687116564418</v>
      </c>
      <c r="N374" s="361">
        <f>K!J26</f>
        <v>2.3500613496932519</v>
      </c>
      <c r="O374" s="361">
        <f>Mg!J26</f>
        <v>9.4509202453987733</v>
      </c>
      <c r="P374" s="362">
        <f>Ca!J26</f>
        <v>5.1322699386503068</v>
      </c>
      <c r="Q374" s="363">
        <f t="shared" si="791"/>
        <v>0.15953885148188551</v>
      </c>
      <c r="R374" s="364">
        <f t="shared" si="792"/>
        <v>145.38153374233127</v>
      </c>
      <c r="S374" s="365">
        <f t="shared" si="793"/>
        <v>163.98791927737201</v>
      </c>
      <c r="T374" s="365">
        <f t="shared" si="794"/>
        <v>145.54107259381317</v>
      </c>
      <c r="U374" s="365">
        <f t="shared" si="795"/>
        <v>6.0142930575164861</v>
      </c>
      <c r="V374" s="365">
        <f t="shared" si="796"/>
        <v>5.959650684752579</v>
      </c>
      <c r="W374" s="358">
        <f t="shared" si="797"/>
        <v>6.5363497734065126</v>
      </c>
      <c r="X374" s="366">
        <f t="shared" si="798"/>
        <v>162.92263610315186</v>
      </c>
      <c r="Y374" s="367">
        <f t="shared" ref="Y374:AA374" si="828">H374*$E374/1000</f>
        <v>3.1987310809147957</v>
      </c>
      <c r="Z374" s="367">
        <f t="shared" si="828"/>
        <v>2.736730462144251</v>
      </c>
      <c r="AA374" s="367">
        <f t="shared" si="828"/>
        <v>14.551750094046092</v>
      </c>
      <c r="AB374" s="367">
        <f t="shared" ref="AB374:AF374" si="829">L374*$E374/1000</f>
        <v>2.7658966125828397</v>
      </c>
      <c r="AC374" s="367">
        <f t="shared" si="829"/>
        <v>13.160350800710178</v>
      </c>
      <c r="AD374" s="367">
        <f t="shared" si="829"/>
        <v>0.38287819009615559</v>
      </c>
      <c r="AE374" s="367">
        <f t="shared" si="829"/>
        <v>1.539768839981015</v>
      </c>
      <c r="AF374" s="367">
        <f t="shared" si="829"/>
        <v>0.83616294759786947</v>
      </c>
      <c r="AG374" s="368">
        <f t="shared" si="801"/>
        <v>5.6563549191933822</v>
      </c>
      <c r="AH374" s="369"/>
      <c r="AI374" s="344">
        <v>309.36945301970331</v>
      </c>
      <c r="AJ374" s="193"/>
      <c r="AK374" s="193"/>
      <c r="AL374" s="193"/>
      <c r="AM374" s="193"/>
    </row>
    <row r="375" spans="1:39" ht="12.75" customHeight="1">
      <c r="A375" s="329">
        <v>372</v>
      </c>
      <c r="B375" s="345">
        <v>11</v>
      </c>
      <c r="C375" s="371">
        <v>23</v>
      </c>
      <c r="D375" s="358">
        <f>測定日数!J27</f>
        <v>28</v>
      </c>
      <c r="E375" s="359">
        <f>mm!J27</f>
        <v>239.05072452402678</v>
      </c>
      <c r="F375" s="360">
        <f>pH!J27</f>
        <v>4.507912354234004</v>
      </c>
      <c r="G375" s="360">
        <f>EC!J27</f>
        <v>2.89</v>
      </c>
      <c r="H375" s="361">
        <f>'SO4'!J27</f>
        <v>18.222996005326234</v>
      </c>
      <c r="I375" s="361">
        <f>'NO3'!J27</f>
        <v>19.893568575233022</v>
      </c>
      <c r="J375" s="361">
        <f>Cl!J27</f>
        <v>88.180346205059919</v>
      </c>
      <c r="K375" s="361">
        <f>H!J27</f>
        <v>31.051861882188941</v>
      </c>
      <c r="L375" s="361">
        <f>'NH4'!J27</f>
        <v>12.806844207723037</v>
      </c>
      <c r="M375" s="361">
        <f>Na!J27</f>
        <v>80.900386151797591</v>
      </c>
      <c r="N375" s="361">
        <f>K!J27</f>
        <v>2.746657789613848</v>
      </c>
      <c r="O375" s="361">
        <f>Mg!J27</f>
        <v>8.0650865512649812</v>
      </c>
      <c r="P375" s="362">
        <f>Ca!J27</f>
        <v>1.99</v>
      </c>
      <c r="Q375" s="363">
        <f t="shared" si="791"/>
        <v>0.17837502188070067</v>
      </c>
      <c r="R375" s="364">
        <f t="shared" si="792"/>
        <v>144.51990679094541</v>
      </c>
      <c r="S375" s="365">
        <f t="shared" si="793"/>
        <v>147.61592313385339</v>
      </c>
      <c r="T375" s="365">
        <f t="shared" si="794"/>
        <v>144.69828181282611</v>
      </c>
      <c r="U375" s="365">
        <f t="shared" si="795"/>
        <v>1.0597865875284604</v>
      </c>
      <c r="V375" s="365">
        <f t="shared" si="796"/>
        <v>0.99811821377598708</v>
      </c>
      <c r="W375" s="358">
        <f t="shared" si="797"/>
        <v>-1.1920706051195329</v>
      </c>
      <c r="X375" s="366">
        <f t="shared" si="798"/>
        <v>239.05072452402678</v>
      </c>
      <c r="Y375" s="367">
        <f t="shared" ref="Y375:AA375" si="830">H375*$E375/1000</f>
        <v>4.3562203980716818</v>
      </c>
      <c r="Z375" s="367">
        <f t="shared" si="830"/>
        <v>4.755571981277865</v>
      </c>
      <c r="AA375" s="367">
        <f t="shared" si="830"/>
        <v>21.079575649099091</v>
      </c>
      <c r="AB375" s="367">
        <f t="shared" ref="AB375:AF375" si="831">L375*$E375/1000</f>
        <v>3.0614853867225276</v>
      </c>
      <c r="AC375" s="367">
        <f t="shared" si="831"/>
        <v>19.339295923860757</v>
      </c>
      <c r="AD375" s="367">
        <f t="shared" si="831"/>
        <v>0.65659053462675232</v>
      </c>
      <c r="AE375" s="367">
        <f t="shared" si="831"/>
        <v>1.9279647834288782</v>
      </c>
      <c r="AF375" s="367">
        <f t="shared" si="831"/>
        <v>0.47571094180281331</v>
      </c>
      <c r="AG375" s="368">
        <f t="shared" si="801"/>
        <v>7.4229700807572758</v>
      </c>
      <c r="AH375" s="369"/>
      <c r="AI375" s="344">
        <v>292.13582992479883</v>
      </c>
      <c r="AJ375" s="193"/>
      <c r="AK375" s="193"/>
      <c r="AL375" s="193"/>
      <c r="AM375" s="193"/>
    </row>
    <row r="376" spans="1:39" ht="12.75" customHeight="1">
      <c r="A376" s="329">
        <v>373</v>
      </c>
      <c r="B376" s="345">
        <v>11</v>
      </c>
      <c r="C376" s="371">
        <v>24</v>
      </c>
      <c r="D376" s="358">
        <f>測定日数!J28</f>
        <v>28</v>
      </c>
      <c r="E376" s="359">
        <f>mm!J28</f>
        <v>176.40733892305678</v>
      </c>
      <c r="F376" s="360">
        <f>pH!J28</f>
        <v>4.4984360782134978</v>
      </c>
      <c r="G376" s="360">
        <f>EC!J28</f>
        <v>4.0692836521111513</v>
      </c>
      <c r="H376" s="361">
        <f>'SO4'!J28</f>
        <v>23.953157704799711</v>
      </c>
      <c r="I376" s="361">
        <f>'NO3'!J28</f>
        <v>21.25977986286539</v>
      </c>
      <c r="J376" s="361">
        <f>Cl!J28</f>
        <v>172.74326957776972</v>
      </c>
      <c r="K376" s="361">
        <f>H!J28</f>
        <v>31.736857495176732</v>
      </c>
      <c r="L376" s="361">
        <f>'NH4'!J28</f>
        <v>14.287838325514253</v>
      </c>
      <c r="M376" s="361">
        <f>Na!J28</f>
        <v>159.30185853482499</v>
      </c>
      <c r="N376" s="361">
        <f>K!J28</f>
        <v>5.0642728256946947</v>
      </c>
      <c r="O376" s="361">
        <f>Mg!J28</f>
        <v>16.808985925658611</v>
      </c>
      <c r="P376" s="362">
        <f>Ca!J28</f>
        <v>4.3290689281847712</v>
      </c>
      <c r="Q376" s="363">
        <f t="shared" si="791"/>
        <v>0.17452504689582857</v>
      </c>
      <c r="R376" s="364">
        <f t="shared" si="792"/>
        <v>241.90936485023454</v>
      </c>
      <c r="S376" s="365">
        <f t="shared" si="793"/>
        <v>252.66693688889745</v>
      </c>
      <c r="T376" s="365">
        <f t="shared" si="794"/>
        <v>242.08388989713038</v>
      </c>
      <c r="U376" s="365">
        <f t="shared" si="795"/>
        <v>2.1751086739972991</v>
      </c>
      <c r="V376" s="365">
        <f t="shared" si="796"/>
        <v>2.1390660548292697</v>
      </c>
      <c r="W376" s="358">
        <f t="shared" si="797"/>
        <v>0.79406914390643901</v>
      </c>
      <c r="X376" s="366">
        <f t="shared" si="798"/>
        <v>176.40733892305678</v>
      </c>
      <c r="Y376" s="367">
        <f t="shared" ref="Y376:AA376" si="832">H376*$E376/1000</f>
        <v>4.2255128095080314</v>
      </c>
      <c r="Z376" s="367">
        <f t="shared" si="832"/>
        <v>3.7503811916980725</v>
      </c>
      <c r="AA376" s="367">
        <f t="shared" si="832"/>
        <v>30.473180503082588</v>
      </c>
      <c r="AB376" s="367">
        <f t="shared" ref="AB376:AF376" si="833">L376*$E376/1000</f>
        <v>2.5204795379668332</v>
      </c>
      <c r="AC376" s="367">
        <f t="shared" si="833"/>
        <v>28.102016949625718</v>
      </c>
      <c r="AD376" s="367">
        <f t="shared" si="833"/>
        <v>0.89337489276115045</v>
      </c>
      <c r="AE376" s="367">
        <f t="shared" si="833"/>
        <v>2.9652284771405499</v>
      </c>
      <c r="AF376" s="367">
        <f t="shared" si="833"/>
        <v>0.76367952963556518</v>
      </c>
      <c r="AG376" s="368">
        <f t="shared" si="801"/>
        <v>5.5986145765043966</v>
      </c>
      <c r="AH376" s="369"/>
      <c r="AI376" s="344">
        <v>494.57630173913196</v>
      </c>
      <c r="AJ376" s="193"/>
      <c r="AK376" s="193"/>
      <c r="AL376" s="193"/>
      <c r="AM376" s="193"/>
    </row>
    <row r="377" spans="1:39" ht="12.75" customHeight="1">
      <c r="A377" s="329">
        <v>374</v>
      </c>
      <c r="B377" s="345">
        <v>11</v>
      </c>
      <c r="C377" s="371">
        <v>25</v>
      </c>
      <c r="D377" s="358">
        <f>測定日数!J29</f>
        <v>28</v>
      </c>
      <c r="E377" s="359">
        <f>mm!J29</f>
        <v>177.16560509554139</v>
      </c>
      <c r="F377" s="360">
        <f>pH!J29</f>
        <v>4.3809799458819381</v>
      </c>
      <c r="G377" s="360">
        <f>EC!J29</f>
        <v>2.7440517706273595</v>
      </c>
      <c r="H377" s="361">
        <f>'SO4'!J29</f>
        <v>25.491342800647136</v>
      </c>
      <c r="I377" s="361">
        <f>'NO3'!J29</f>
        <v>20.864551500988675</v>
      </c>
      <c r="J377" s="361">
        <f>Cl!J29</f>
        <v>60.030902390796335</v>
      </c>
      <c r="K377" s="361">
        <f>H!J29</f>
        <v>41.592981615609823</v>
      </c>
      <c r="L377" s="361">
        <f>'NH4'!J29</f>
        <v>22.400050332554379</v>
      </c>
      <c r="M377" s="361">
        <f>Na!J29</f>
        <v>54.48727664928996</v>
      </c>
      <c r="N377" s="361">
        <f>K!J29</f>
        <v>1.4705356821858711</v>
      </c>
      <c r="O377" s="361">
        <f>Mg!J29</f>
        <v>6.1951788603271609</v>
      </c>
      <c r="P377" s="362">
        <f>Ca!J29</f>
        <v>2.9952255976990836</v>
      </c>
      <c r="Q377" s="363">
        <f t="shared" si="791"/>
        <v>0.13316853775621634</v>
      </c>
      <c r="R377" s="364">
        <f t="shared" si="792"/>
        <v>131.87813949307929</v>
      </c>
      <c r="S377" s="365">
        <f t="shared" si="793"/>
        <v>138.33165319569252</v>
      </c>
      <c r="T377" s="365">
        <f t="shared" si="794"/>
        <v>132.01130803083549</v>
      </c>
      <c r="U377" s="365">
        <f t="shared" si="795"/>
        <v>2.388334500536184</v>
      </c>
      <c r="V377" s="365">
        <f t="shared" si="796"/>
        <v>2.3378989177976175</v>
      </c>
      <c r="W377" s="358">
        <f t="shared" si="797"/>
        <v>4.7854006444749597</v>
      </c>
      <c r="X377" s="366">
        <f t="shared" si="798"/>
        <v>177.16560509554139</v>
      </c>
      <c r="Y377" s="367">
        <f t="shared" ref="Y377:AA377" si="834">H377*$E377/1000</f>
        <v>4.5161891719745224</v>
      </c>
      <c r="Z377" s="367">
        <f t="shared" si="834"/>
        <v>3.6964808917197454</v>
      </c>
      <c r="AA377" s="367">
        <f t="shared" si="834"/>
        <v>10.635411146496816</v>
      </c>
      <c r="AB377" s="367">
        <f t="shared" ref="AB377:AF377" si="835">L377*$E377/1000</f>
        <v>3.9685184713375796</v>
      </c>
      <c r="AC377" s="367">
        <f t="shared" si="835"/>
        <v>9.6532713375796195</v>
      </c>
      <c r="AD377" s="367">
        <f t="shared" si="835"/>
        <v>0.26052834394904462</v>
      </c>
      <c r="AE377" s="367">
        <f t="shared" si="835"/>
        <v>1.097572611464968</v>
      </c>
      <c r="AF377" s="367">
        <f t="shared" si="835"/>
        <v>0.53065095541401275</v>
      </c>
      <c r="AG377" s="368">
        <f t="shared" si="801"/>
        <v>7.3688457556572429</v>
      </c>
      <c r="AH377" s="369"/>
      <c r="AI377" s="344">
        <v>509.59358966884804</v>
      </c>
      <c r="AJ377" s="193"/>
      <c r="AK377" s="193"/>
      <c r="AL377" s="193"/>
      <c r="AM377" s="193"/>
    </row>
    <row r="378" spans="1:39" ht="12.75" customHeight="1">
      <c r="A378" s="329">
        <v>375</v>
      </c>
      <c r="B378" s="345">
        <v>11</v>
      </c>
      <c r="C378" s="371">
        <v>26</v>
      </c>
      <c r="D378" s="358">
        <f>測定日数!J30</f>
        <v>28</v>
      </c>
      <c r="E378" s="359">
        <f>mm!J30</f>
        <v>36.441756842775305</v>
      </c>
      <c r="F378" s="360">
        <f>pH!J30</f>
        <v>4.4078412429629301</v>
      </c>
      <c r="G378" s="360">
        <f>EC!J30</f>
        <v>2.217004366812227</v>
      </c>
      <c r="H378" s="361">
        <f>'SO4'!J30</f>
        <v>16.753539227211522</v>
      </c>
      <c r="I378" s="361">
        <f>'NO3'!J30</f>
        <v>21.946875732819539</v>
      </c>
      <c r="J378" s="361">
        <f>Cl!J30</f>
        <v>28.141733544385659</v>
      </c>
      <c r="K378" s="361">
        <f>H!J30</f>
        <v>39.098379441892845</v>
      </c>
      <c r="L378" s="361">
        <f>'NH4'!J30</f>
        <v>16.377966479148714</v>
      </c>
      <c r="M378" s="361">
        <f>Na!J30</f>
        <v>26.216828657228984</v>
      </c>
      <c r="N378" s="361">
        <f>K!J30</f>
        <v>2.3377522643764168</v>
      </c>
      <c r="O378" s="361">
        <f>Mg!J30</f>
        <v>3.4320414847161569</v>
      </c>
      <c r="P378" s="362">
        <f>Ca!J30</f>
        <v>2.3546792877127847</v>
      </c>
      <c r="Q378" s="363">
        <f t="shared" si="791"/>
        <v>0.14166511813881452</v>
      </c>
      <c r="R378" s="364">
        <f t="shared" si="792"/>
        <v>83.595687731628232</v>
      </c>
      <c r="S378" s="365">
        <f t="shared" si="793"/>
        <v>95.604368387504834</v>
      </c>
      <c r="T378" s="365">
        <f t="shared" si="794"/>
        <v>83.737352849767049</v>
      </c>
      <c r="U378" s="365">
        <f t="shared" si="795"/>
        <v>6.7012705888290416</v>
      </c>
      <c r="V378" s="365">
        <f t="shared" si="796"/>
        <v>6.616985415255126</v>
      </c>
      <c r="W378" s="358">
        <f t="shared" si="797"/>
        <v>2.7123444177078331</v>
      </c>
      <c r="X378" s="366">
        <f t="shared" si="798"/>
        <v>36.441756842775305</v>
      </c>
      <c r="Y378" s="367">
        <f t="shared" ref="Y378:AA378" si="836">H378*$E378/1000</f>
        <v>0.61052840277394005</v>
      </c>
      <c r="Z378" s="367">
        <f t="shared" si="836"/>
        <v>0.79978270891401571</v>
      </c>
      <c r="AA378" s="367">
        <f t="shared" si="836"/>
        <v>1.0255342109586754</v>
      </c>
      <c r="AB378" s="367">
        <f t="shared" ref="AB378:AF378" si="837">L378*$E378/1000</f>
        <v>0.59684187201226224</v>
      </c>
      <c r="AC378" s="367">
        <f t="shared" si="837"/>
        <v>0.95538729511544207</v>
      </c>
      <c r="AD378" s="367">
        <f t="shared" si="837"/>
        <v>8.5191799577052751E-2</v>
      </c>
      <c r="AE378" s="367">
        <f t="shared" si="837"/>
        <v>0.12506962126034371</v>
      </c>
      <c r="AF378" s="367">
        <f t="shared" si="837"/>
        <v>8.5808650045548648E-2</v>
      </c>
      <c r="AG378" s="368">
        <f t="shared" si="801"/>
        <v>1.424813636568024</v>
      </c>
      <c r="AH378" s="369"/>
      <c r="AI378" s="344">
        <v>179.20005611913308</v>
      </c>
      <c r="AJ378" s="193"/>
      <c r="AK378" s="193"/>
      <c r="AL378" s="193"/>
      <c r="AM378" s="193"/>
    </row>
    <row r="379" spans="1:39" ht="12.75" customHeight="1">
      <c r="A379" s="329">
        <v>376</v>
      </c>
      <c r="B379" s="345">
        <v>11</v>
      </c>
      <c r="C379" s="371">
        <v>27</v>
      </c>
      <c r="D379" s="358">
        <f>測定日数!J31</f>
        <v>28</v>
      </c>
      <c r="E379" s="359">
        <f>mm!J31</f>
        <v>103.47133757961784</v>
      </c>
      <c r="F379" s="360">
        <f>pH!J31</f>
        <v>4.6341489006689676</v>
      </c>
      <c r="G379" s="360">
        <f>EC!J31</f>
        <v>2.0676146506617421</v>
      </c>
      <c r="H379" s="361">
        <f>'SO4'!J31</f>
        <v>20.583933518005541</v>
      </c>
      <c r="I379" s="361">
        <f>'NO3'!J31</f>
        <v>16.385195444752231</v>
      </c>
      <c r="J379" s="361">
        <f>Cl!J31</f>
        <v>45.065281625115411</v>
      </c>
      <c r="K379" s="361">
        <f>H!J31</f>
        <v>23.219405675438637</v>
      </c>
      <c r="L379" s="361">
        <f>'NH4'!J31</f>
        <v>13.713973530317022</v>
      </c>
      <c r="M379" s="361">
        <f>Na!J31</f>
        <v>36.424899969221308</v>
      </c>
      <c r="N379" s="361">
        <f>K!J31</f>
        <v>2.5798707294552168</v>
      </c>
      <c r="O379" s="361">
        <f>Mg!J31</f>
        <v>4.8288396429670666</v>
      </c>
      <c r="P379" s="362">
        <f>Ca!J31</f>
        <v>7.4602339181286554</v>
      </c>
      <c r="Q379" s="363">
        <f t="shared" si="791"/>
        <v>0.23854514711076097</v>
      </c>
      <c r="R379" s="364">
        <f t="shared" si="792"/>
        <v>102.61834410587872</v>
      </c>
      <c r="S379" s="365">
        <f t="shared" si="793"/>
        <v>100.51629702662362</v>
      </c>
      <c r="T379" s="365">
        <f t="shared" si="794"/>
        <v>102.85688925298948</v>
      </c>
      <c r="U379" s="365">
        <f t="shared" si="795"/>
        <v>-1.0348048306954993</v>
      </c>
      <c r="V379" s="365">
        <f t="shared" si="796"/>
        <v>-1.1508853596598672</v>
      </c>
      <c r="W379" s="358">
        <f t="shared" si="797"/>
        <v>-0.54313426851558477</v>
      </c>
      <c r="X379" s="366">
        <f t="shared" si="798"/>
        <v>103.47133757961784</v>
      </c>
      <c r="Y379" s="367">
        <f t="shared" ref="Y379:AA379" si="838">H379*$E379/1000</f>
        <v>2.1298471337579619</v>
      </c>
      <c r="Z379" s="367">
        <f t="shared" si="838"/>
        <v>1.6953980891719747</v>
      </c>
      <c r="AA379" s="367">
        <f t="shared" si="838"/>
        <v>4.6629649681528651</v>
      </c>
      <c r="AB379" s="367">
        <f t="shared" ref="AB379:AF379" si="839">L379*$E379/1000</f>
        <v>1.4190031847133759</v>
      </c>
      <c r="AC379" s="367">
        <f t="shared" si="839"/>
        <v>3.7689331210191095</v>
      </c>
      <c r="AD379" s="367">
        <f t="shared" si="839"/>
        <v>0.26694267515923564</v>
      </c>
      <c r="AE379" s="367">
        <f t="shared" si="839"/>
        <v>0.49964649681528661</v>
      </c>
      <c r="AF379" s="367">
        <f t="shared" si="839"/>
        <v>0.7719203821656051</v>
      </c>
      <c r="AG379" s="368">
        <f t="shared" si="801"/>
        <v>2.4025429630414057</v>
      </c>
      <c r="AH379" s="369"/>
      <c r="AI379" s="344">
        <v>203.13464113250234</v>
      </c>
      <c r="AJ379" s="193"/>
      <c r="AK379" s="193"/>
      <c r="AL379" s="193"/>
      <c r="AM379" s="193"/>
    </row>
    <row r="380" spans="1:39" ht="12.75" customHeight="1">
      <c r="A380" s="329">
        <v>377</v>
      </c>
      <c r="B380" s="345">
        <v>11</v>
      </c>
      <c r="C380" s="371">
        <v>28</v>
      </c>
      <c r="D380" s="358">
        <f>測定日数!J32</f>
        <v>28</v>
      </c>
      <c r="E380" s="359">
        <f>mm!J32</f>
        <v>47.29299363057325</v>
      </c>
      <c r="F380" s="360">
        <f>pH!J32</f>
        <v>4.435365126525423</v>
      </c>
      <c r="G380" s="360">
        <f>EC!J32</f>
        <v>2.23</v>
      </c>
      <c r="H380" s="361">
        <f>'SO4'!J32</f>
        <v>20.324736363636362</v>
      </c>
      <c r="I380" s="361">
        <f>'NO3'!J32</f>
        <v>25.231230303030298</v>
      </c>
      <c r="J380" s="361">
        <f>Cl!J32</f>
        <v>17.490200000000002</v>
      </c>
      <c r="K380" s="361">
        <f>H!J32</f>
        <v>36.697364321957842</v>
      </c>
      <c r="L380" s="361">
        <f>'NH4'!J32</f>
        <v>22.18879696969697</v>
      </c>
      <c r="M380" s="361">
        <f>Na!J32</f>
        <v>18.7881696969697</v>
      </c>
      <c r="N380" s="361">
        <f>K!J32</f>
        <v>1.0697090909090909</v>
      </c>
      <c r="O380" s="361">
        <f>Mg!J32</f>
        <v>2.1323181818181816</v>
      </c>
      <c r="P380" s="362">
        <f>Ca!J32</f>
        <v>9.0122424242424248</v>
      </c>
      <c r="Q380" s="363">
        <f t="shared" si="791"/>
        <v>0.15093390615406582</v>
      </c>
      <c r="R380" s="364">
        <f t="shared" si="792"/>
        <v>83.370903030303026</v>
      </c>
      <c r="S380" s="365">
        <f t="shared" si="793"/>
        <v>101.03316129165482</v>
      </c>
      <c r="T380" s="365">
        <f t="shared" si="794"/>
        <v>83.521836936457092</v>
      </c>
      <c r="U380" s="365">
        <f t="shared" si="795"/>
        <v>9.5780200541104179</v>
      </c>
      <c r="V380" s="365">
        <f t="shared" si="796"/>
        <v>9.4884042823665755</v>
      </c>
      <c r="W380" s="358">
        <f t="shared" si="797"/>
        <v>1.9338774755323389</v>
      </c>
      <c r="X380" s="366">
        <f t="shared" si="798"/>
        <v>47.29299363057325</v>
      </c>
      <c r="Y380" s="367">
        <f t="shared" ref="Y380:AA380" si="840">H380*$E380/1000</f>
        <v>0.961217627388535</v>
      </c>
      <c r="Z380" s="367">
        <f t="shared" si="840"/>
        <v>1.1932604140127387</v>
      </c>
      <c r="AA380" s="367">
        <f t="shared" si="840"/>
        <v>0.8271639171974523</v>
      </c>
      <c r="AB380" s="367">
        <f t="shared" ref="AB380:AF380" si="841">L380*$E380/1000</f>
        <v>1.0493746337579619</v>
      </c>
      <c r="AC380" s="367">
        <f t="shared" si="841"/>
        <v>0.88854878980891738</v>
      </c>
      <c r="AD380" s="367">
        <f t="shared" si="841"/>
        <v>5.0589745222929944E-2</v>
      </c>
      <c r="AE380" s="367">
        <f t="shared" si="841"/>
        <v>0.10084371019108279</v>
      </c>
      <c r="AF380" s="367">
        <f t="shared" si="841"/>
        <v>0.42621592356687904</v>
      </c>
      <c r="AG380" s="368">
        <f t="shared" si="801"/>
        <v>1.7355282171371782</v>
      </c>
      <c r="AH380" s="369"/>
      <c r="AI380" s="344">
        <v>247.3426582613518</v>
      </c>
      <c r="AJ380" s="193"/>
      <c r="AK380" s="193"/>
      <c r="AL380" s="193"/>
      <c r="AM380" s="193"/>
    </row>
    <row r="381" spans="1:39" ht="12.75" customHeight="1">
      <c r="A381" s="329">
        <v>378</v>
      </c>
      <c r="B381" s="345">
        <v>11</v>
      </c>
      <c r="C381" s="371">
        <v>29</v>
      </c>
      <c r="D381" s="358">
        <f>測定日数!J33</f>
        <v>28</v>
      </c>
      <c r="E381" s="359">
        <f>mm!J33</f>
        <v>51.249403151360823</v>
      </c>
      <c r="F381" s="360">
        <f>pH!J33</f>
        <v>4.5060647820436355</v>
      </c>
      <c r="G381" s="360">
        <f>EC!J33</f>
        <v>1.7264596273291926</v>
      </c>
      <c r="H381" s="361">
        <f>'SO4'!J33</f>
        <v>16.774841810824753</v>
      </c>
      <c r="I381" s="361">
        <f>'NO3'!J33</f>
        <v>17.910455236132023</v>
      </c>
      <c r="J381" s="361">
        <f>Cl!J33</f>
        <v>13.115489404199774</v>
      </c>
      <c r="K381" s="361">
        <f>H!J33</f>
        <v>31.18424385983133</v>
      </c>
      <c r="L381" s="361">
        <f>'NH4'!J33</f>
        <v>14.105645150183856</v>
      </c>
      <c r="M381" s="361">
        <f>Na!J33</f>
        <v>12.428958106306633</v>
      </c>
      <c r="N381" s="361">
        <f>K!J33</f>
        <v>1.8726310940255118</v>
      </c>
      <c r="O381" s="361">
        <f>Mg!J33</f>
        <v>1.5597985839531734</v>
      </c>
      <c r="P381" s="362">
        <f>Ca!J33</f>
        <v>2.2539083324035158</v>
      </c>
      <c r="Q381" s="363">
        <f t="shared" si="791"/>
        <v>0.17761779209938192</v>
      </c>
      <c r="R381" s="364">
        <f t="shared" si="792"/>
        <v>64.575628261981308</v>
      </c>
      <c r="S381" s="365">
        <f t="shared" si="793"/>
        <v>67.218892043060706</v>
      </c>
      <c r="T381" s="365">
        <f t="shared" si="794"/>
        <v>64.753246054080691</v>
      </c>
      <c r="U381" s="365">
        <f t="shared" si="795"/>
        <v>2.005594599048194</v>
      </c>
      <c r="V381" s="365">
        <f t="shared" si="796"/>
        <v>1.8683079811627468</v>
      </c>
      <c r="W381" s="358">
        <f t="shared" si="797"/>
        <v>2.3715087777854675</v>
      </c>
      <c r="X381" s="366">
        <f t="shared" si="798"/>
        <v>51.249403151360823</v>
      </c>
      <c r="Y381" s="367">
        <f t="shared" ref="Y381:AA381" si="842">H381*$E381/1000</f>
        <v>0.85970063076326142</v>
      </c>
      <c r="Z381" s="367">
        <f t="shared" si="842"/>
        <v>0.91790014102093143</v>
      </c>
      <c r="AA381" s="367">
        <f t="shared" si="842"/>
        <v>0.67216100400323531</v>
      </c>
      <c r="AB381" s="367">
        <f t="shared" ref="AB381:AF381" si="843">L381*$E381/1000</f>
        <v>0.72290589501181002</v>
      </c>
      <c r="AC381" s="367">
        <f t="shared" si="843"/>
        <v>0.63697668474148283</v>
      </c>
      <c r="AD381" s="367">
        <f t="shared" si="843"/>
        <v>9.5971225891487322E-2</v>
      </c>
      <c r="AE381" s="367">
        <f t="shared" si="843"/>
        <v>7.9938746463937921E-2</v>
      </c>
      <c r="AF381" s="367">
        <f t="shared" si="843"/>
        <v>0.11551145679355916</v>
      </c>
      <c r="AG381" s="368">
        <f t="shared" si="801"/>
        <v>1.598173885542844</v>
      </c>
      <c r="AH381" s="369"/>
      <c r="AI381" s="344">
        <v>131.794520305042</v>
      </c>
      <c r="AJ381" s="193"/>
      <c r="AK381" s="193"/>
      <c r="AL381" s="193"/>
      <c r="AM381" s="193"/>
    </row>
    <row r="382" spans="1:39" ht="12.75" customHeight="1">
      <c r="A382" s="329">
        <v>379</v>
      </c>
      <c r="B382" s="345">
        <v>11</v>
      </c>
      <c r="C382" s="371">
        <v>30</v>
      </c>
      <c r="D382" s="358">
        <f>測定日数!J34</f>
        <v>28</v>
      </c>
      <c r="E382" s="359">
        <f>mm!J34</f>
        <v>30.732484076433121</v>
      </c>
      <c r="F382" s="360">
        <f>pH!J34</f>
        <v>4.3743663633277761</v>
      </c>
      <c r="G382" s="360">
        <f>EC!J34</f>
        <v>2.7262176165803109</v>
      </c>
      <c r="H382" s="361">
        <f>'SO4'!J34</f>
        <v>22.720201860020559</v>
      </c>
      <c r="I382" s="361">
        <f>'NO3'!J34</f>
        <v>24.401508103349652</v>
      </c>
      <c r="J382" s="361">
        <f>Cl!J34</f>
        <v>47.949165795800837</v>
      </c>
      <c r="K382" s="361">
        <f>H!J34</f>
        <v>42.231220866901076</v>
      </c>
      <c r="L382" s="361">
        <f>'NH4'!J34</f>
        <v>27.517721126339858</v>
      </c>
      <c r="M382" s="361">
        <f>Na!J34</f>
        <v>38.262186533004893</v>
      </c>
      <c r="N382" s="361">
        <f>K!J34</f>
        <v>1.7187230828352964</v>
      </c>
      <c r="O382" s="361">
        <f>Mg!J34</f>
        <v>4.0551711208071994</v>
      </c>
      <c r="P382" s="362">
        <f>Ca!J34</f>
        <v>1.9238724623292276</v>
      </c>
      <c r="Q382" s="363">
        <f t="shared" si="791"/>
        <v>0.13115596539651708</v>
      </c>
      <c r="R382" s="364">
        <f t="shared" si="792"/>
        <v>117.79107761919161</v>
      </c>
      <c r="S382" s="365">
        <f t="shared" si="793"/>
        <v>121.68793877535398</v>
      </c>
      <c r="T382" s="365">
        <f t="shared" si="794"/>
        <v>117.92223358458813</v>
      </c>
      <c r="U382" s="365">
        <f t="shared" si="795"/>
        <v>1.6272244703653829</v>
      </c>
      <c r="V382" s="365">
        <f t="shared" si="796"/>
        <v>1.5715965452038567</v>
      </c>
      <c r="W382" s="358">
        <f t="shared" si="797"/>
        <v>2.2810041146255542</v>
      </c>
      <c r="X382" s="366">
        <f t="shared" si="798"/>
        <v>30.732484076433121</v>
      </c>
      <c r="Y382" s="367">
        <f t="shared" ref="Y382:AA382" si="844">H382*$E382/1000</f>
        <v>0.69824824187642798</v>
      </c>
      <c r="Z382" s="367">
        <f t="shared" si="844"/>
        <v>0.74991895922714691</v>
      </c>
      <c r="AA382" s="367">
        <f t="shared" si="844"/>
        <v>1.4735969742977009</v>
      </c>
      <c r="AB382" s="367">
        <f t="shared" ref="AB382:AF382" si="845">L382*$E382/1000</f>
        <v>0.84568792633496692</v>
      </c>
      <c r="AC382" s="367">
        <f t="shared" si="845"/>
        <v>1.1758920383550866</v>
      </c>
      <c r="AD382" s="367">
        <f t="shared" si="845"/>
        <v>5.2820629775033788E-2</v>
      </c>
      <c r="AE382" s="367">
        <f t="shared" si="845"/>
        <v>0.12462548189741871</v>
      </c>
      <c r="AF382" s="367">
        <f t="shared" si="845"/>
        <v>5.9125379813621162E-2</v>
      </c>
      <c r="AG382" s="368">
        <f t="shared" si="801"/>
        <v>1.2978703228203674</v>
      </c>
      <c r="AH382" s="369"/>
      <c r="AI382" s="344">
        <v>239.4790163945456</v>
      </c>
      <c r="AJ382" s="193"/>
      <c r="AK382" s="193"/>
      <c r="AL382" s="193"/>
      <c r="AM382" s="193"/>
    </row>
    <row r="383" spans="1:39" ht="12.75" customHeight="1">
      <c r="A383" s="329">
        <v>380</v>
      </c>
      <c r="B383" s="345">
        <v>11</v>
      </c>
      <c r="C383" s="371">
        <v>31</v>
      </c>
      <c r="D383" s="358">
        <f>測定日数!J35</f>
        <v>28</v>
      </c>
      <c r="E383" s="359">
        <f>mm!J35</f>
        <v>53.5</v>
      </c>
      <c r="F383" s="360">
        <f>pH!J35</f>
        <v>5.3693912278885927</v>
      </c>
      <c r="G383" s="360">
        <f>EC!J35</f>
        <v>1.8958027999196196</v>
      </c>
      <c r="H383" s="361">
        <f>'SO4'!J35</f>
        <v>14.872680650240552</v>
      </c>
      <c r="I383" s="361">
        <f>'NO3'!J35</f>
        <v>11.920520987968542</v>
      </c>
      <c r="J383" s="361">
        <f>Cl!J35</f>
        <v>61.80772345944758</v>
      </c>
      <c r="K383" s="361">
        <f>H!J35</f>
        <v>4.2717789575599054</v>
      </c>
      <c r="L383" s="361">
        <f>'NH4'!J35</f>
        <v>30.68010460154413</v>
      </c>
      <c r="M383" s="361">
        <f>Na!J35</f>
        <v>60.408945680571094</v>
      </c>
      <c r="N383" s="361">
        <f>K!J35</f>
        <v>5.4962286108209728</v>
      </c>
      <c r="O383" s="361">
        <f>Mg!J35</f>
        <v>5.9817401049176633</v>
      </c>
      <c r="P383" s="362">
        <f>Ca!J35</f>
        <v>2.6316347143612169</v>
      </c>
      <c r="Q383" s="363">
        <f t="shared" si="791"/>
        <v>1.2966205877459129</v>
      </c>
      <c r="R383" s="364">
        <f t="shared" si="792"/>
        <v>103.47360574789722</v>
      </c>
      <c r="S383" s="365">
        <f t="shared" si="793"/>
        <v>118.08380748905385</v>
      </c>
      <c r="T383" s="365">
        <f t="shared" si="794"/>
        <v>104.77022633564313</v>
      </c>
      <c r="U383" s="365">
        <f t="shared" si="795"/>
        <v>6.5943186137181158</v>
      </c>
      <c r="V383" s="365">
        <f t="shared" si="796"/>
        <v>5.9741261690078025</v>
      </c>
      <c r="W383" s="358">
        <f t="shared" si="797"/>
        <v>-8.2153645479473862</v>
      </c>
      <c r="X383" s="366">
        <f t="shared" si="798"/>
        <v>53.5</v>
      </c>
      <c r="Y383" s="367">
        <f t="shared" ref="Y383:AA383" si="846">H383*$E383/1000</f>
        <v>0.79568841478786956</v>
      </c>
      <c r="Z383" s="367">
        <f t="shared" si="846"/>
        <v>0.63774787285631707</v>
      </c>
      <c r="AA383" s="367">
        <f t="shared" si="846"/>
        <v>3.3067132050804457</v>
      </c>
      <c r="AB383" s="367">
        <f t="shared" ref="AB383:AF383" si="847">L383*$E383/1000</f>
        <v>1.6413855961826109</v>
      </c>
      <c r="AC383" s="367">
        <f t="shared" si="847"/>
        <v>3.2318785939105537</v>
      </c>
      <c r="AD383" s="367">
        <f t="shared" si="847"/>
        <v>0.29404823067892205</v>
      </c>
      <c r="AE383" s="367">
        <f t="shared" si="847"/>
        <v>0.320023095613095</v>
      </c>
      <c r="AF383" s="367">
        <f t="shared" si="847"/>
        <v>0.14079245721832509</v>
      </c>
      <c r="AG383" s="368">
        <f t="shared" si="801"/>
        <v>0.22854017422945494</v>
      </c>
      <c r="AH383" s="369"/>
      <c r="AI383" s="344">
        <v>221.55741323695108</v>
      </c>
      <c r="AJ383" s="193"/>
      <c r="AK383" s="193"/>
      <c r="AL383" s="193"/>
      <c r="AM383" s="193"/>
    </row>
    <row r="384" spans="1:39" ht="12.75" customHeight="1">
      <c r="A384" s="329">
        <v>381</v>
      </c>
      <c r="B384" s="345">
        <v>11</v>
      </c>
      <c r="C384" s="371">
        <v>32</v>
      </c>
      <c r="D384" s="358">
        <f>測定日数!J36</f>
        <v>28</v>
      </c>
      <c r="E384" s="359">
        <f>mm!J36</f>
        <v>26.464968152866245</v>
      </c>
      <c r="F384" s="360">
        <f>pH!J36</f>
        <v>4.3565877188942279</v>
      </c>
      <c r="G384" s="360">
        <f>EC!J36</f>
        <v>2.7423104693140794</v>
      </c>
      <c r="H384" s="361">
        <f>'SO4'!J36</f>
        <v>17.180709987966306</v>
      </c>
      <c r="I384" s="361">
        <f>'NO3'!J36</f>
        <v>26.099759326113116</v>
      </c>
      <c r="J384" s="361">
        <f>Cl!J36</f>
        <v>29.506690734055351</v>
      </c>
      <c r="K384" s="361">
        <f>H!J36</f>
        <v>43.995907583094713</v>
      </c>
      <c r="L384" s="361">
        <f>'NH4'!J36</f>
        <v>13.717135980746088</v>
      </c>
      <c r="M384" s="361">
        <f>Na!J36</f>
        <v>22.157665463297231</v>
      </c>
      <c r="N384" s="361">
        <f>K!J36</f>
        <v>0.31930204572803855</v>
      </c>
      <c r="O384" s="361">
        <f>Mg!J36</f>
        <v>3.1576293622142</v>
      </c>
      <c r="P384" s="362">
        <f>Ca!J36</f>
        <v>4.0447533092659445</v>
      </c>
      <c r="Q384" s="363">
        <f t="shared" si="791"/>
        <v>0.12589526724072497</v>
      </c>
      <c r="R384" s="364">
        <f t="shared" si="792"/>
        <v>89.96787003610109</v>
      </c>
      <c r="S384" s="365">
        <f t="shared" si="793"/>
        <v>94.594776415826345</v>
      </c>
      <c r="T384" s="365">
        <f t="shared" si="794"/>
        <v>90.093765303341812</v>
      </c>
      <c r="U384" s="365">
        <f t="shared" si="795"/>
        <v>2.5069571057166296</v>
      </c>
      <c r="V384" s="365">
        <f t="shared" si="796"/>
        <v>2.4370819492032356</v>
      </c>
      <c r="W384" s="358">
        <f t="shared" si="797"/>
        <v>-4.1970388355448156</v>
      </c>
      <c r="X384" s="366">
        <f t="shared" si="798"/>
        <v>26.464968152866245</v>
      </c>
      <c r="Y384" s="367">
        <f t="shared" ref="Y384:AA384" si="848">H384*$E384/1000</f>
        <v>0.4546869426751593</v>
      </c>
      <c r="Z384" s="367">
        <f t="shared" si="848"/>
        <v>0.69072929936305738</v>
      </c>
      <c r="AA384" s="367">
        <f t="shared" si="848"/>
        <v>0.78089363057324845</v>
      </c>
      <c r="AB384" s="367">
        <f t="shared" ref="AB384:AF384" si="849">L384*$E384/1000</f>
        <v>0.36302356687898091</v>
      </c>
      <c r="AC384" s="367">
        <f t="shared" si="849"/>
        <v>0.58640191082802551</v>
      </c>
      <c r="AD384" s="367">
        <f t="shared" si="849"/>
        <v>8.4503184713375819E-3</v>
      </c>
      <c r="AE384" s="367">
        <f t="shared" si="849"/>
        <v>8.3566560509554147E-2</v>
      </c>
      <c r="AF384" s="367">
        <f t="shared" si="849"/>
        <v>0.10704426751592358</v>
      </c>
      <c r="AG384" s="368">
        <f t="shared" si="801"/>
        <v>1.1643502930430483</v>
      </c>
      <c r="AH384" s="369"/>
      <c r="AI384" s="344">
        <v>184.56264645192744</v>
      </c>
      <c r="AJ384" s="193"/>
      <c r="AK384" s="193"/>
      <c r="AL384" s="193"/>
      <c r="AM384" s="193"/>
    </row>
    <row r="385" spans="1:39" ht="12.75" customHeight="1">
      <c r="A385" s="329">
        <v>382</v>
      </c>
      <c r="B385" s="345">
        <v>11</v>
      </c>
      <c r="C385" s="371">
        <v>33</v>
      </c>
      <c r="D385" s="358">
        <f>測定日数!J37</f>
        <v>28</v>
      </c>
      <c r="E385" s="359">
        <f>mm!J37</f>
        <v>53.025477707006374</v>
      </c>
      <c r="F385" s="360">
        <f>pH!J37</f>
        <v>4.5650403279322012</v>
      </c>
      <c r="G385" s="360">
        <f>EC!J37</f>
        <v>2.123963963963964</v>
      </c>
      <c r="H385" s="361">
        <f>'SO4'!J37</f>
        <v>18.109739971076639</v>
      </c>
      <c r="I385" s="361">
        <f>'NO3'!J37</f>
        <v>25.682543391078326</v>
      </c>
      <c r="J385" s="361">
        <f>Cl!J37</f>
        <v>24.255265335004704</v>
      </c>
      <c r="K385" s="361">
        <f>H!J37</f>
        <v>27.224484938688565</v>
      </c>
      <c r="L385" s="361">
        <f>'NH4'!J37</f>
        <v>18.157522232027468</v>
      </c>
      <c r="M385" s="361">
        <f>Na!J37</f>
        <v>14.370002886749301</v>
      </c>
      <c r="N385" s="361">
        <f>K!J37</f>
        <v>0.35477187761192058</v>
      </c>
      <c r="O385" s="361">
        <f>Mg!J37</f>
        <v>2.3220406981512607</v>
      </c>
      <c r="P385" s="362">
        <f>Ca!J37</f>
        <v>3.7507567447687213</v>
      </c>
      <c r="Q385" s="363">
        <f t="shared" si="791"/>
        <v>0.20345202324840614</v>
      </c>
      <c r="R385" s="364">
        <f t="shared" si="792"/>
        <v>86.157288668236305</v>
      </c>
      <c r="S385" s="365">
        <f t="shared" si="793"/>
        <v>72.25237682091722</v>
      </c>
      <c r="T385" s="365">
        <f t="shared" si="794"/>
        <v>86.360740691484708</v>
      </c>
      <c r="U385" s="365">
        <f t="shared" si="795"/>
        <v>-8.7778178208899558</v>
      </c>
      <c r="V385" s="365">
        <f t="shared" si="796"/>
        <v>-8.8948279258582499</v>
      </c>
      <c r="W385" s="358">
        <f t="shared" si="797"/>
        <v>-5.8771526721657326</v>
      </c>
      <c r="X385" s="366">
        <f t="shared" si="798"/>
        <v>53.025477707006374</v>
      </c>
      <c r="Y385" s="367">
        <f t="shared" ref="Y385:AA385" si="850">H385*$E385/1000</f>
        <v>0.96027761311600657</v>
      </c>
      <c r="Z385" s="367">
        <f t="shared" si="850"/>
        <v>1.3618291320428477</v>
      </c>
      <c r="AA385" s="367">
        <f t="shared" si="850"/>
        <v>1.2861470312988166</v>
      </c>
      <c r="AB385" s="367">
        <f t="shared" ref="AB385:AF385" si="851">L385*$E385/1000</f>
        <v>0.96281129032884505</v>
      </c>
      <c r="AC385" s="367">
        <f t="shared" si="851"/>
        <v>0.76197626772094229</v>
      </c>
      <c r="AD385" s="367">
        <f t="shared" si="851"/>
        <v>1.8811948287383688E-2</v>
      </c>
      <c r="AE385" s="367">
        <f t="shared" si="851"/>
        <v>0.12312731727458119</v>
      </c>
      <c r="AF385" s="367">
        <f t="shared" si="851"/>
        <v>0.19888566815413761</v>
      </c>
      <c r="AG385" s="368">
        <f t="shared" si="801"/>
        <v>1.4435913192011613</v>
      </c>
      <c r="AH385" s="369"/>
      <c r="AI385" s="344">
        <v>158.40966548915353</v>
      </c>
      <c r="AJ385" s="193"/>
      <c r="AK385" s="193"/>
      <c r="AL385" s="193"/>
      <c r="AM385" s="193"/>
    </row>
    <row r="386" spans="1:39" ht="12.75" customHeight="1">
      <c r="A386" s="329">
        <v>383</v>
      </c>
      <c r="B386" s="345">
        <v>11</v>
      </c>
      <c r="C386" s="371">
        <v>34</v>
      </c>
      <c r="D386" s="358">
        <f>測定日数!J38</f>
        <v>28</v>
      </c>
      <c r="E386" s="359">
        <f>mm!J38</f>
        <v>94.04837683004456</v>
      </c>
      <c r="F386" s="360">
        <f>pH!J38</f>
        <v>4.8671414596692335</v>
      </c>
      <c r="G386" s="360">
        <f>EC!J38</f>
        <v>0.92541725888324866</v>
      </c>
      <c r="H386" s="361">
        <f>'SO4'!J38</f>
        <v>6.1953976311336714</v>
      </c>
      <c r="I386" s="361">
        <f>'NO3'!J38</f>
        <v>9.6679526226734342</v>
      </c>
      <c r="J386" s="361">
        <f>Cl!J38</f>
        <v>17.370084602368866</v>
      </c>
      <c r="K386" s="361">
        <f>H!J38</f>
        <v>13.578710848049981</v>
      </c>
      <c r="L386" s="361">
        <f>'NH4'!J38</f>
        <v>1.5737055837563452</v>
      </c>
      <c r="M386" s="361">
        <f>Na!J38</f>
        <v>20.81404399323181</v>
      </c>
      <c r="N386" s="361">
        <f>K!J38</f>
        <v>0.8748561759729272</v>
      </c>
      <c r="O386" s="361">
        <f>Mg!J38</f>
        <v>1.6234179357021996</v>
      </c>
      <c r="P386" s="362">
        <f>Ca!J38</f>
        <v>0.67428087986463625</v>
      </c>
      <c r="Q386" s="363">
        <f t="shared" si="791"/>
        <v>0.40790886591913683</v>
      </c>
      <c r="R386" s="364">
        <f t="shared" si="792"/>
        <v>39.428832487309649</v>
      </c>
      <c r="S386" s="365">
        <f t="shared" si="793"/>
        <v>41.436714232144745</v>
      </c>
      <c r="T386" s="365">
        <f t="shared" si="794"/>
        <v>39.836741353228788</v>
      </c>
      <c r="U386" s="365">
        <f t="shared" si="795"/>
        <v>2.4829879055922417</v>
      </c>
      <c r="V386" s="365">
        <f t="shared" si="796"/>
        <v>1.9686290774670803</v>
      </c>
      <c r="W386" s="358">
        <f t="shared" si="797"/>
        <v>-0.11567330279373061</v>
      </c>
      <c r="X386" s="366">
        <f t="shared" si="798"/>
        <v>94.04837683004456</v>
      </c>
      <c r="Y386" s="367">
        <f t="shared" ref="Y386:AA386" si="852">H386*$E386/1000</f>
        <v>0.58266709102482495</v>
      </c>
      <c r="Z386" s="367">
        <f t="shared" si="852"/>
        <v>0.90925525143220876</v>
      </c>
      <c r="AA386" s="367">
        <f t="shared" si="852"/>
        <v>1.6336282622533418</v>
      </c>
      <c r="AB386" s="367">
        <f t="shared" ref="AB386:AF386" si="853">L386*$E386/1000</f>
        <v>0.14800445576066201</v>
      </c>
      <c r="AC386" s="367">
        <f t="shared" si="853"/>
        <v>1.9575270528325908</v>
      </c>
      <c r="AD386" s="367">
        <f t="shared" si="853"/>
        <v>8.2278803309993639E-2</v>
      </c>
      <c r="AE386" s="367">
        <f t="shared" si="853"/>
        <v>0.15267982176957351</v>
      </c>
      <c r="AF386" s="367">
        <f t="shared" si="853"/>
        <v>6.3415022278803315E-2</v>
      </c>
      <c r="AG386" s="368">
        <f t="shared" si="801"/>
        <v>1.2770557147036186</v>
      </c>
      <c r="AH386" s="369"/>
      <c r="AI386" s="344">
        <v>80.865546719454386</v>
      </c>
      <c r="AJ386" s="193"/>
      <c r="AK386" s="193"/>
      <c r="AL386" s="193"/>
      <c r="AM386" s="193"/>
    </row>
    <row r="387" spans="1:39" ht="12.75" customHeight="1">
      <c r="A387" s="329">
        <v>384</v>
      </c>
      <c r="B387" s="345">
        <v>11</v>
      </c>
      <c r="C387" s="371">
        <v>35</v>
      </c>
      <c r="D387" s="358">
        <f>測定日数!J39</f>
        <v>28</v>
      </c>
      <c r="E387" s="359">
        <f>mm!J39</f>
        <v>25.445142136296852</v>
      </c>
      <c r="F387" s="360">
        <f>pH!J39</f>
        <v>4.5478508415842898</v>
      </c>
      <c r="G387" s="360">
        <f>EC!J39</f>
        <v>2.2039768339768342</v>
      </c>
      <c r="H387" s="361">
        <f>'SO4'!J39</f>
        <v>19.005692614252514</v>
      </c>
      <c r="I387" s="361">
        <f>'NO3'!J39</f>
        <v>20.091801536743048</v>
      </c>
      <c r="J387" s="361">
        <f>Cl!J39</f>
        <v>22.082310095463182</v>
      </c>
      <c r="K387" s="361">
        <f>H!J39</f>
        <v>28.323646042348162</v>
      </c>
      <c r="L387" s="361">
        <f>'NH4'!J39</f>
        <v>15.883233736270322</v>
      </c>
      <c r="M387" s="361">
        <f>Na!J39</f>
        <v>18.813196263381986</v>
      </c>
      <c r="N387" s="361">
        <f>K!J39</f>
        <v>0.88134991497891757</v>
      </c>
      <c r="O387" s="361">
        <f>Mg!J39</f>
        <v>2.5969822827589488</v>
      </c>
      <c r="P387" s="362">
        <f>Ca!J39</f>
        <v>3.8619258568710637</v>
      </c>
      <c r="Q387" s="363">
        <f t="shared" si="791"/>
        <v>0.19555662199670495</v>
      </c>
      <c r="R387" s="364">
        <f t="shared" si="792"/>
        <v>80.185496860711254</v>
      </c>
      <c r="S387" s="365">
        <f t="shared" si="793"/>
        <v>76.819242236239418</v>
      </c>
      <c r="T387" s="365">
        <f t="shared" si="794"/>
        <v>80.381053482707969</v>
      </c>
      <c r="U387" s="365">
        <f t="shared" si="795"/>
        <v>-2.1440465070249681</v>
      </c>
      <c r="V387" s="365">
        <f t="shared" si="796"/>
        <v>-2.2657789733656619</v>
      </c>
      <c r="W387" s="358">
        <f t="shared" si="797"/>
        <v>-7.4576902496704891</v>
      </c>
      <c r="X387" s="366">
        <f t="shared" si="798"/>
        <v>25.445142136296852</v>
      </c>
      <c r="Y387" s="367">
        <f t="shared" ref="Y387:AA387" si="854">H387*$E387/1000</f>
        <v>0.4836025499684225</v>
      </c>
      <c r="Z387" s="367">
        <f t="shared" si="854"/>
        <v>0.51123874587669438</v>
      </c>
      <c r="AA387" s="367">
        <f t="shared" si="854"/>
        <v>0.56188751907684353</v>
      </c>
      <c r="AB387" s="367">
        <f t="shared" ref="AB387:AF387" si="855">L387*$E387/1000</f>
        <v>0.40415114000342361</v>
      </c>
      <c r="AC387" s="367">
        <f t="shared" si="855"/>
        <v>0.47870445295980346</v>
      </c>
      <c r="AD387" s="367">
        <f t="shared" si="855"/>
        <v>2.2426073858451703E-2</v>
      </c>
      <c r="AE387" s="367">
        <f t="shared" si="855"/>
        <v>6.6080583310246119E-2</v>
      </c>
      <c r="AF387" s="367">
        <f t="shared" si="855"/>
        <v>9.826725234792423E-2</v>
      </c>
      <c r="AG387" s="368">
        <f t="shared" si="801"/>
        <v>0.72069919936571081</v>
      </c>
      <c r="AH387" s="369"/>
      <c r="AI387" s="344">
        <v>157.00473909695069</v>
      </c>
      <c r="AJ387" s="193"/>
      <c r="AK387" s="193"/>
      <c r="AL387" s="193"/>
      <c r="AM387" s="193"/>
    </row>
    <row r="388" spans="1:39" ht="12.75" customHeight="1">
      <c r="A388" s="329">
        <v>385</v>
      </c>
      <c r="B388" s="345">
        <v>11</v>
      </c>
      <c r="C388" s="331">
        <v>37</v>
      </c>
      <c r="D388" s="358">
        <f>測定日数!J41</f>
        <v>28</v>
      </c>
      <c r="E388" s="359">
        <f>mm!J41</f>
        <v>199.17834394904457</v>
      </c>
      <c r="F388" s="360">
        <f>pH!J41</f>
        <v>4.7</v>
      </c>
      <c r="G388" s="360">
        <f>EC!J41</f>
        <v>3.6</v>
      </c>
      <c r="H388" s="361">
        <f>'SO4'!J41</f>
        <v>28.522770331322171</v>
      </c>
      <c r="I388" s="361">
        <f>'NO3'!J41</f>
        <v>22.578860702944446</v>
      </c>
      <c r="J388" s="361">
        <f>Cl!J41</f>
        <v>180.52221692565024</v>
      </c>
      <c r="K388" s="361">
        <f>H!J41</f>
        <v>19.952623149688797</v>
      </c>
      <c r="L388" s="361">
        <f>'NH4'!J41</f>
        <v>23.28379060110986</v>
      </c>
      <c r="M388" s="361">
        <f>Na!J41</f>
        <v>156.59118391634553</v>
      </c>
      <c r="N388" s="361">
        <f>K!J41</f>
        <v>5.6268431108257895</v>
      </c>
      <c r="O388" s="361">
        <f>Mg!J41</f>
        <v>17.280394980456695</v>
      </c>
      <c r="P388" s="362">
        <f>Ca!J41</f>
        <v>5.7388093218224467</v>
      </c>
      <c r="Q388" s="363">
        <f t="shared" si="791"/>
        <v>0.27760142118247438</v>
      </c>
      <c r="R388" s="364">
        <f t="shared" si="792"/>
        <v>260.14661829123907</v>
      </c>
      <c r="S388" s="365">
        <f t="shared" si="793"/>
        <v>251.49284938252828</v>
      </c>
      <c r="T388" s="365">
        <f t="shared" si="794"/>
        <v>260.42421971242152</v>
      </c>
      <c r="U388" s="365">
        <f t="shared" si="795"/>
        <v>-1.6913802502485249</v>
      </c>
      <c r="V388" s="365">
        <f t="shared" si="796"/>
        <v>-1.7446908628547138</v>
      </c>
      <c r="W388" s="358">
        <f t="shared" si="797"/>
        <v>4.5446185811970263</v>
      </c>
      <c r="X388" s="366">
        <f t="shared" si="798"/>
        <v>199.17834394904457</v>
      </c>
      <c r="Y388" s="367">
        <f t="shared" ref="Y388:AA388" si="856">H388*$E388/1000</f>
        <v>5.6811181594316915</v>
      </c>
      <c r="Z388" s="367">
        <f t="shared" si="856"/>
        <v>4.4972200830686351</v>
      </c>
      <c r="AA388" s="367">
        <f t="shared" si="856"/>
        <v>35.956116213261204</v>
      </c>
      <c r="AB388" s="367">
        <f t="shared" ref="AB388:AF388" si="857">L388*$E388/1000</f>
        <v>4.6376268527853908</v>
      </c>
      <c r="AC388" s="367">
        <f t="shared" si="857"/>
        <v>31.189572689477966</v>
      </c>
      <c r="AD388" s="367">
        <f t="shared" si="857"/>
        <v>1.1207452924753711</v>
      </c>
      <c r="AE388" s="367">
        <f t="shared" si="857"/>
        <v>3.4418804549927469</v>
      </c>
      <c r="AF388" s="367">
        <f t="shared" si="857"/>
        <v>1.1430465369599345</v>
      </c>
      <c r="AG388" s="368">
        <f t="shared" si="801"/>
        <v>3.9741304363943843</v>
      </c>
      <c r="AH388" s="369"/>
      <c r="AI388" s="344">
        <v>511.63946767376734</v>
      </c>
      <c r="AJ388" s="193"/>
      <c r="AK388" s="193"/>
      <c r="AL388" s="193"/>
      <c r="AM388" s="193"/>
    </row>
    <row r="389" spans="1:39" ht="12.75" customHeight="1">
      <c r="A389" s="329">
        <v>386</v>
      </c>
      <c r="B389" s="345">
        <v>11</v>
      </c>
      <c r="C389" s="331">
        <v>38</v>
      </c>
      <c r="D389" s="358">
        <f>測定日数!J42</f>
        <v>10</v>
      </c>
      <c r="E389" s="359">
        <f>mm!J42</f>
        <v>23.77466581795035</v>
      </c>
      <c r="F389" s="360">
        <f>pH!J42</f>
        <v>5.3029999999999999</v>
      </c>
      <c r="G389" s="360">
        <f>EC!J42</f>
        <v>2.06</v>
      </c>
      <c r="H389" s="361">
        <f>'SO4'!J42</f>
        <v>17.628357276702058</v>
      </c>
      <c r="I389" s="361">
        <f>'NO3'!J42</f>
        <v>18.5158064516129</v>
      </c>
      <c r="J389" s="361">
        <f>Cl!J42</f>
        <v>76.445698166431569</v>
      </c>
      <c r="K389" s="361">
        <f>H!J42</f>
        <v>4.9773708497893612</v>
      </c>
      <c r="L389" s="361">
        <f>'NH4'!J42</f>
        <v>17.184035476718403</v>
      </c>
      <c r="M389" s="361">
        <f>Na!J42</f>
        <v>74.380165289256198</v>
      </c>
      <c r="N389" s="361">
        <f>K!J42</f>
        <v>2.785166240409207</v>
      </c>
      <c r="O389" s="361">
        <f>Mg!J42</f>
        <v>9.7697368421052619</v>
      </c>
      <c r="P389" s="362">
        <f>Ca!J42</f>
        <v>11.726546906187625</v>
      </c>
      <c r="Q389" s="363">
        <f t="shared" si="791"/>
        <v>1.112811705180929</v>
      </c>
      <c r="R389" s="364">
        <f t="shared" si="792"/>
        <v>130.21821917144857</v>
      </c>
      <c r="S389" s="365">
        <f t="shared" si="793"/>
        <v>142.31930535275893</v>
      </c>
      <c r="T389" s="365">
        <f t="shared" si="794"/>
        <v>131.33103087662951</v>
      </c>
      <c r="U389" s="365">
        <f t="shared" si="795"/>
        <v>4.4401541411357162</v>
      </c>
      <c r="V389" s="365">
        <f t="shared" si="796"/>
        <v>4.0154434405366324</v>
      </c>
      <c r="W389" s="358">
        <f t="shared" si="797"/>
        <v>-3.1135738107411646</v>
      </c>
      <c r="X389" s="366">
        <f t="shared" si="798"/>
        <v>23.77466581795035</v>
      </c>
      <c r="Y389" s="367">
        <f t="shared" ref="Y389:AA389" si="858">H389*$E389/1000</f>
        <v>0.41910830317302478</v>
      </c>
      <c r="Z389" s="367">
        <f t="shared" si="858"/>
        <v>0.44020711073694574</v>
      </c>
      <c r="AA389" s="367">
        <f t="shared" si="858"/>
        <v>1.8174709271268106</v>
      </c>
      <c r="AB389" s="367">
        <f t="shared" ref="AB389:AF389" si="859">L389*$E389/1000</f>
        <v>0.40854470086278316</v>
      </c>
      <c r="AC389" s="367">
        <f t="shared" si="859"/>
        <v>1.7683635732359764</v>
      </c>
      <c r="AD389" s="367">
        <f t="shared" si="859"/>
        <v>6.6216396613166056E-2</v>
      </c>
      <c r="AE389" s="367">
        <f t="shared" si="859"/>
        <v>0.23227222855037016</v>
      </c>
      <c r="AF389" s="367">
        <f t="shared" si="859"/>
        <v>0.27879473389313036</v>
      </c>
      <c r="AG389" s="368">
        <f t="shared" si="801"/>
        <v>0.11833532860574961</v>
      </c>
      <c r="AH389" s="369"/>
      <c r="AI389" s="344">
        <v>272.53752452420747</v>
      </c>
      <c r="AJ389" s="193"/>
      <c r="AK389" s="193"/>
      <c r="AL389" s="193"/>
      <c r="AM389" s="193"/>
    </row>
    <row r="390" spans="1:39" ht="12.75" customHeight="1">
      <c r="A390" s="329">
        <v>387</v>
      </c>
      <c r="B390" s="345">
        <v>11</v>
      </c>
      <c r="C390" s="331">
        <v>39</v>
      </c>
      <c r="D390" s="358">
        <f>測定日数!J43</f>
        <v>28</v>
      </c>
      <c r="E390" s="359">
        <f>mm!J43</f>
        <v>42</v>
      </c>
      <c r="F390" s="360">
        <f>pH!J43</f>
        <v>4.4116073793396424</v>
      </c>
      <c r="G390" s="360">
        <f>EC!J43</f>
        <v>2.1002380952380952</v>
      </c>
      <c r="H390" s="361">
        <f>'SO4'!J43</f>
        <v>17.276190476190475</v>
      </c>
      <c r="I390" s="361">
        <f>'NO3'!J43</f>
        <v>19.207142857142859</v>
      </c>
      <c r="J390" s="361">
        <f>Cl!J43</f>
        <v>21.759523809523809</v>
      </c>
      <c r="K390" s="361">
        <f>H!J43</f>
        <v>19.207142857142859</v>
      </c>
      <c r="L390" s="361">
        <f>'NH4'!J43</f>
        <v>18.523809523809526</v>
      </c>
      <c r="M390" s="361">
        <f>Na!J43</f>
        <v>16.709523809523809</v>
      </c>
      <c r="N390" s="361">
        <f>K!J43</f>
        <v>2.3857142857142857</v>
      </c>
      <c r="O390" s="361">
        <f>Mg!J43</f>
        <v>1.8635714285714284</v>
      </c>
      <c r="P390" s="362">
        <f>Ca!J43</f>
        <v>2.2671428571428569</v>
      </c>
      <c r="Q390" s="363">
        <f t="shared" si="791"/>
        <v>0.14289895882797762</v>
      </c>
      <c r="R390" s="364">
        <f t="shared" si="792"/>
        <v>75.519047619047626</v>
      </c>
      <c r="S390" s="365">
        <f t="shared" si="793"/>
        <v>65.087619047619043</v>
      </c>
      <c r="T390" s="365">
        <f t="shared" si="794"/>
        <v>75.661946577875597</v>
      </c>
      <c r="U390" s="365"/>
      <c r="V390" s="365">
        <f t="shared" si="796"/>
        <v>-7.5128669017655385</v>
      </c>
      <c r="W390" s="358"/>
      <c r="X390" s="366">
        <f t="shared" si="798"/>
        <v>42</v>
      </c>
      <c r="Y390" s="367">
        <f t="shared" ref="Y390:AA390" si="860">H390*$E390/1000</f>
        <v>0.72559999999999991</v>
      </c>
      <c r="Z390" s="367">
        <f t="shared" si="860"/>
        <v>0.80670000000000008</v>
      </c>
      <c r="AA390" s="367">
        <f t="shared" si="860"/>
        <v>0.91389999999999993</v>
      </c>
      <c r="AB390" s="367">
        <f t="shared" ref="AB390:AF390" si="861">L390*$E390/1000</f>
        <v>0.77800000000000014</v>
      </c>
      <c r="AC390" s="367">
        <f t="shared" si="861"/>
        <v>0.70179999999999998</v>
      </c>
      <c r="AD390" s="367">
        <f t="shared" si="861"/>
        <v>0.1002</v>
      </c>
      <c r="AE390" s="367">
        <f t="shared" si="861"/>
        <v>7.8269999999999992E-2</v>
      </c>
      <c r="AF390" s="367">
        <f t="shared" si="861"/>
        <v>9.5219999999999985E-2</v>
      </c>
      <c r="AG390" s="368">
        <f t="shared" si="801"/>
        <v>0.80670000000000008</v>
      </c>
      <c r="AH390" s="369"/>
      <c r="AI390" s="344">
        <v>0</v>
      </c>
      <c r="AJ390" s="193"/>
      <c r="AK390" s="193"/>
      <c r="AL390" s="193"/>
      <c r="AM390" s="193"/>
    </row>
    <row r="391" spans="1:39" ht="12.75" customHeight="1">
      <c r="A391" s="329">
        <v>388</v>
      </c>
      <c r="B391" s="345">
        <v>11</v>
      </c>
      <c r="C391" s="331">
        <v>40</v>
      </c>
      <c r="D391" s="358">
        <f>測定日数!J44</f>
        <v>28</v>
      </c>
      <c r="E391" s="359">
        <f>mm!J44</f>
        <v>39.681528662420376</v>
      </c>
      <c r="F391" s="360">
        <f>pH!J44</f>
        <v>4.51</v>
      </c>
      <c r="G391" s="360">
        <f>EC!J44</f>
        <v>2</v>
      </c>
      <c r="H391" s="361">
        <f>'SO4'!J44</f>
        <v>14.990630855715176</v>
      </c>
      <c r="I391" s="361">
        <f>'NO3'!J44</f>
        <v>19.512981777132723</v>
      </c>
      <c r="J391" s="361">
        <f>Cl!J44</f>
        <v>26.234132581100141</v>
      </c>
      <c r="K391" s="361">
        <f>H!J44</f>
        <v>30.902954325135934</v>
      </c>
      <c r="L391" s="361">
        <f>'NH4'!J44</f>
        <v>8.3148558758314852</v>
      </c>
      <c r="M391" s="361">
        <f>Na!J44</f>
        <v>21.74858634188778</v>
      </c>
      <c r="N391" s="361">
        <f>K!J44</f>
        <v>1.7902813299232738</v>
      </c>
      <c r="O391" s="361">
        <f>Mg!J44</f>
        <v>2.8782894736842106</v>
      </c>
      <c r="P391" s="362">
        <f>Ca!J44</f>
        <v>2.7445109780439121</v>
      </c>
      <c r="Q391" s="363">
        <f t="shared" si="791"/>
        <v>0.17923453157249505</v>
      </c>
      <c r="R391" s="364">
        <f t="shared" si="792"/>
        <v>75.728376069663213</v>
      </c>
      <c r="S391" s="365">
        <f t="shared" si="793"/>
        <v>74.002278776234704</v>
      </c>
      <c r="T391" s="365">
        <f t="shared" si="794"/>
        <v>75.907610601235717</v>
      </c>
      <c r="U391" s="365">
        <f t="shared" ref="U391:U395" si="862">(S391-R391)/(R391+S391)*100</f>
        <v>-1.1528015390068256</v>
      </c>
      <c r="V391" s="365">
        <f t="shared" si="796"/>
        <v>-1.2709847448445661</v>
      </c>
      <c r="W391" s="358">
        <f t="shared" ref="W391:W395" si="863">100*((349.7*10^(2-F391)+(80*2*H391+71.5*I391+76.3*J391+73.5*L391+50.1*M391+73.5*N391+59.8*2*P391+53.3*2*O391)/10000)-G391)/((349.7*10^(2-F391)+(80*2*H391+71.5*I391+76.3*J391+73.5*L391+50.1*M391+73.5*N391+59.8*2*P391+53.3*2*O391)/10000)+G391)</f>
        <v>-2.3816335313583226</v>
      </c>
      <c r="X391" s="366">
        <f t="shared" si="798"/>
        <v>39.681528662420376</v>
      </c>
      <c r="Y391" s="367">
        <f t="shared" ref="Y391:AA391" si="864">H391*$E391/1000</f>
        <v>0.5948511479688251</v>
      </c>
      <c r="Z391" s="367">
        <f t="shared" si="864"/>
        <v>0.77430494567857866</v>
      </c>
      <c r="AA391" s="367">
        <f t="shared" si="864"/>
        <v>1.0410104839506613</v>
      </c>
      <c r="AB391" s="367">
        <f t="shared" ref="AB391:AF391" si="865">L391*$E391/1000</f>
        <v>0.32994619176070156</v>
      </c>
      <c r="AC391" s="367">
        <f t="shared" si="865"/>
        <v>0.86301715229274434</v>
      </c>
      <c r="AD391" s="367">
        <f t="shared" si="865"/>
        <v>7.1041099907146465E-2</v>
      </c>
      <c r="AE391" s="367">
        <f t="shared" si="865"/>
        <v>0.11421492624874287</v>
      </c>
      <c r="AF391" s="367">
        <f t="shared" si="865"/>
        <v>0.10890639103957687</v>
      </c>
      <c r="AG391" s="368">
        <f t="shared" si="801"/>
        <v>1.2262764678063494</v>
      </c>
      <c r="AH391" s="369"/>
      <c r="AI391" s="344">
        <v>149.7306548458979</v>
      </c>
      <c r="AJ391" s="193"/>
      <c r="AK391" s="193"/>
      <c r="AL391" s="193"/>
      <c r="AM391" s="193"/>
    </row>
    <row r="392" spans="1:39" ht="12.75" customHeight="1">
      <c r="A392" s="329">
        <v>389</v>
      </c>
      <c r="B392" s="345">
        <v>11</v>
      </c>
      <c r="C392" s="331">
        <v>41</v>
      </c>
      <c r="D392" s="358">
        <f>測定日数!J45</f>
        <v>28</v>
      </c>
      <c r="E392" s="359">
        <f>mm!J45</f>
        <v>52.452229299363054</v>
      </c>
      <c r="F392" s="360">
        <f>pH!J45</f>
        <v>5.04</v>
      </c>
      <c r="G392" s="360">
        <f>EC!J45</f>
        <v>0.71</v>
      </c>
      <c r="H392" s="361">
        <f>'SO4'!J45</f>
        <v>4.8899999999999997</v>
      </c>
      <c r="I392" s="361">
        <f>'NO3'!J45</f>
        <v>5.64</v>
      </c>
      <c r="J392" s="361">
        <f>Cl!J45</f>
        <v>7.05</v>
      </c>
      <c r="K392" s="361">
        <f>H!J45</f>
        <v>9.1201083935590983</v>
      </c>
      <c r="L392" s="361">
        <f>'NH4'!J45</f>
        <v>0.55000000000000004</v>
      </c>
      <c r="M392" s="361">
        <f>Na!J45</f>
        <v>6.96</v>
      </c>
      <c r="N392" s="361">
        <f>K!J45</f>
        <v>0</v>
      </c>
      <c r="O392" s="361">
        <f>Mg!J45</f>
        <v>1.23</v>
      </c>
      <c r="P392" s="362">
        <f>Ca!J45</f>
        <v>1</v>
      </c>
      <c r="Q392" s="363">
        <f t="shared" si="791"/>
        <v>0.60732573601687379</v>
      </c>
      <c r="R392" s="364">
        <f t="shared" si="792"/>
        <v>22.47</v>
      </c>
      <c r="S392" s="365">
        <f t="shared" si="793"/>
        <v>21.090108393559099</v>
      </c>
      <c r="T392" s="365">
        <f t="shared" si="794"/>
        <v>23.077325736016874</v>
      </c>
      <c r="U392" s="365">
        <f t="shared" si="862"/>
        <v>-3.167787357124515</v>
      </c>
      <c r="V392" s="365">
        <f t="shared" si="796"/>
        <v>-4.4992818388040989</v>
      </c>
      <c r="W392" s="358">
        <f t="shared" si="863"/>
        <v>-12.228869330205303</v>
      </c>
      <c r="X392" s="366">
        <f t="shared" si="798"/>
        <v>52.452229299363054</v>
      </c>
      <c r="Y392" s="367">
        <f t="shared" ref="Y392:AA392" si="866">H392*$E392/1000</f>
        <v>0.25649140127388537</v>
      </c>
      <c r="Z392" s="367">
        <f t="shared" si="866"/>
        <v>0.29583057324840761</v>
      </c>
      <c r="AA392" s="367">
        <f t="shared" si="866"/>
        <v>0.36978821656050953</v>
      </c>
      <c r="AB392" s="367">
        <f t="shared" ref="AB392:AF392" si="867">L392*$E392/1000</f>
        <v>2.8848726114649684E-2</v>
      </c>
      <c r="AC392" s="367">
        <f t="shared" si="867"/>
        <v>0.3650675159235669</v>
      </c>
      <c r="AD392" s="367">
        <f t="shared" si="867"/>
        <v>0</v>
      </c>
      <c r="AE392" s="367">
        <f t="shared" si="867"/>
        <v>6.4516242038216556E-2</v>
      </c>
      <c r="AF392" s="367">
        <f t="shared" si="867"/>
        <v>5.2452229299363051E-2</v>
      </c>
      <c r="AG392" s="368">
        <f t="shared" si="801"/>
        <v>0.47837001669400747</v>
      </c>
      <c r="AH392" s="369"/>
      <c r="AI392" s="344">
        <v>43.560108393559098</v>
      </c>
      <c r="AJ392" s="193"/>
      <c r="AK392" s="193"/>
      <c r="AL392" s="193"/>
      <c r="AM392" s="193"/>
    </row>
    <row r="393" spans="1:39" ht="12.75" customHeight="1">
      <c r="A393" s="329">
        <v>390</v>
      </c>
      <c r="B393" s="345">
        <v>11</v>
      </c>
      <c r="C393" s="331">
        <v>42</v>
      </c>
      <c r="D393" s="358">
        <f>測定日数!J46</f>
        <v>28</v>
      </c>
      <c r="E393" s="359">
        <f>mm!J46</f>
        <v>47.29299363057325</v>
      </c>
      <c r="F393" s="360">
        <f>pH!J46</f>
        <v>4.8111525224473812</v>
      </c>
      <c r="G393" s="360">
        <f>EC!J46</f>
        <v>2.0245050505050508</v>
      </c>
      <c r="H393" s="361">
        <f>'SO4'!J46</f>
        <v>15.390112817760942</v>
      </c>
      <c r="I393" s="361">
        <f>'NO3'!J46</f>
        <v>14.418032710437712</v>
      </c>
      <c r="J393" s="361">
        <f>Cl!J46</f>
        <v>47.481425486792801</v>
      </c>
      <c r="K393" s="361">
        <f>H!J46</f>
        <v>15.44711847777223</v>
      </c>
      <c r="L393" s="361">
        <f>'NH4'!J46</f>
        <v>11.922246277590718</v>
      </c>
      <c r="M393" s="361">
        <f>Na!J46</f>
        <v>44.66441502708242</v>
      </c>
      <c r="N393" s="361">
        <f>K!J46</f>
        <v>3.1372044098271719</v>
      </c>
      <c r="O393" s="361">
        <f>Mg!J46</f>
        <v>3.8673353535353536</v>
      </c>
      <c r="P393" s="362">
        <f>Ca!J46</f>
        <v>4.4465662786195272</v>
      </c>
      <c r="Q393" s="363">
        <f t="shared" si="791"/>
        <v>0.35857021169625675</v>
      </c>
      <c r="R393" s="364">
        <f t="shared" si="792"/>
        <v>92.679683832752389</v>
      </c>
      <c r="S393" s="365">
        <f t="shared" si="793"/>
        <v>91.798787456582303</v>
      </c>
      <c r="T393" s="365">
        <f t="shared" si="794"/>
        <v>93.038254044448649</v>
      </c>
      <c r="U393" s="365">
        <f t="shared" si="862"/>
        <v>-0.47750632906562512</v>
      </c>
      <c r="V393" s="365">
        <f t="shared" si="796"/>
        <v>-0.67057261780476651</v>
      </c>
      <c r="W393" s="358">
        <f t="shared" si="863"/>
        <v>-9.2800911041568526</v>
      </c>
      <c r="X393" s="366">
        <f t="shared" si="798"/>
        <v>47.29299363057325</v>
      </c>
      <c r="Y393" s="367">
        <f t="shared" ref="Y393:AA393" si="868">H393*$E393/1000</f>
        <v>0.72784450746417195</v>
      </c>
      <c r="Z393" s="367">
        <f t="shared" si="868"/>
        <v>0.68187192914012751</v>
      </c>
      <c r="AA393" s="367">
        <f t="shared" si="868"/>
        <v>2.24553875311743</v>
      </c>
      <c r="AB393" s="367">
        <f t="shared" ref="AB393:AF393" si="869">L393*$E393/1000</f>
        <v>0.56383871726822354</v>
      </c>
      <c r="AC393" s="367">
        <f t="shared" si="869"/>
        <v>2.112313895389089</v>
      </c>
      <c r="AD393" s="367">
        <f t="shared" si="869"/>
        <v>0.14836778817176274</v>
      </c>
      <c r="AE393" s="367">
        <f t="shared" si="869"/>
        <v>0.18289786624203822</v>
      </c>
      <c r="AF393" s="367">
        <f t="shared" si="869"/>
        <v>0.21029143069267511</v>
      </c>
      <c r="AG393" s="368">
        <f t="shared" si="801"/>
        <v>0.73054047577999248</v>
      </c>
      <c r="AH393" s="369"/>
      <c r="AI393" s="344">
        <v>184.47847128933469</v>
      </c>
      <c r="AJ393" s="193"/>
      <c r="AK393" s="193"/>
      <c r="AL393" s="193"/>
      <c r="AM393" s="193"/>
    </row>
    <row r="394" spans="1:39" ht="12.75" customHeight="1">
      <c r="A394" s="329">
        <v>391</v>
      </c>
      <c r="B394" s="345">
        <v>11</v>
      </c>
      <c r="C394" s="331">
        <v>43</v>
      </c>
      <c r="D394" s="358">
        <f>測定日数!J47</f>
        <v>28</v>
      </c>
      <c r="E394" s="359">
        <f>mm!J47</f>
        <v>53</v>
      </c>
      <c r="F394" s="360">
        <f>pH!J47</f>
        <v>4.55</v>
      </c>
      <c r="G394" s="360">
        <f>EC!J47</f>
        <v>2.68</v>
      </c>
      <c r="H394" s="361">
        <f>'SO4'!J47</f>
        <v>22.05</v>
      </c>
      <c r="I394" s="361">
        <f>'NO3'!J47</f>
        <v>24.62</v>
      </c>
      <c r="J394" s="361">
        <f>Cl!J47</f>
        <v>59.2</v>
      </c>
      <c r="K394" s="361">
        <f>H!J47</f>
        <v>28.183829312644562</v>
      </c>
      <c r="L394" s="361">
        <f>'NH4'!J47</f>
        <v>30.63</v>
      </c>
      <c r="M394" s="361">
        <f>Na!J47</f>
        <v>49.02</v>
      </c>
      <c r="N394" s="361">
        <f>K!J47</f>
        <v>4.83</v>
      </c>
      <c r="O394" s="361">
        <f>Mg!J47</f>
        <v>5.1100000000000003</v>
      </c>
      <c r="P394" s="362">
        <f>Ca!J47</f>
        <v>4.13</v>
      </c>
      <c r="Q394" s="363">
        <f t="shared" si="791"/>
        <v>0.19652675586517812</v>
      </c>
      <c r="R394" s="364">
        <f t="shared" si="792"/>
        <v>127.92</v>
      </c>
      <c r="S394" s="365">
        <f t="shared" si="793"/>
        <v>131.14382931264456</v>
      </c>
      <c r="T394" s="365">
        <f t="shared" si="794"/>
        <v>128.11652675586518</v>
      </c>
      <c r="U394" s="365">
        <f t="shared" si="862"/>
        <v>1.2444150621868397</v>
      </c>
      <c r="V394" s="365">
        <f t="shared" si="796"/>
        <v>1.1676689034475476</v>
      </c>
      <c r="W394" s="358">
        <f t="shared" si="863"/>
        <v>-1.9746921399896655</v>
      </c>
      <c r="X394" s="366">
        <f t="shared" si="798"/>
        <v>53</v>
      </c>
      <c r="Y394" s="367">
        <f t="shared" ref="Y394:AA394" si="870">H394*$E394/1000</f>
        <v>1.1686500000000002</v>
      </c>
      <c r="Z394" s="367">
        <f t="shared" si="870"/>
        <v>1.3048600000000001</v>
      </c>
      <c r="AA394" s="367">
        <f t="shared" si="870"/>
        <v>3.1376000000000004</v>
      </c>
      <c r="AB394" s="367">
        <f t="shared" ref="AB394:AF394" si="871">L394*$E394/1000</f>
        <v>1.6233899999999999</v>
      </c>
      <c r="AC394" s="367">
        <f t="shared" si="871"/>
        <v>2.5980599999999998</v>
      </c>
      <c r="AD394" s="367">
        <f t="shared" si="871"/>
        <v>0.25599</v>
      </c>
      <c r="AE394" s="367">
        <f t="shared" si="871"/>
        <v>0.27083000000000002</v>
      </c>
      <c r="AF394" s="367">
        <f t="shared" si="871"/>
        <v>0.21888999999999997</v>
      </c>
      <c r="AG394" s="368">
        <f t="shared" si="801"/>
        <v>1.4937429535701616</v>
      </c>
      <c r="AH394" s="369"/>
      <c r="AI394" s="344">
        <v>259.06382931264454</v>
      </c>
      <c r="AJ394" s="193"/>
      <c r="AK394" s="193"/>
      <c r="AL394" s="193"/>
      <c r="AM394" s="193"/>
    </row>
    <row r="395" spans="1:39" ht="12.75" customHeight="1">
      <c r="A395" s="329">
        <v>392</v>
      </c>
      <c r="B395" s="345">
        <v>11</v>
      </c>
      <c r="C395" s="331">
        <v>44</v>
      </c>
      <c r="D395" s="358">
        <f>測定日数!J48</f>
        <v>28</v>
      </c>
      <c r="E395" s="359">
        <f>mm!J48</f>
        <v>97.101910828025467</v>
      </c>
      <c r="F395" s="360">
        <f>pH!J48</f>
        <v>4.5192624788891997</v>
      </c>
      <c r="G395" s="360">
        <f>EC!J48</f>
        <v>3.6740013119055432</v>
      </c>
      <c r="H395" s="361">
        <f>'SO4'!J48</f>
        <v>26.422682041398748</v>
      </c>
      <c r="I395" s="361">
        <f>'NO3'!J48</f>
        <v>27.415022376453415</v>
      </c>
      <c r="J395" s="361">
        <f>Cl!J48</f>
        <v>139.92127458090624</v>
      </c>
      <c r="K395" s="361">
        <f>H!J48</f>
        <v>30.250845749485283</v>
      </c>
      <c r="L395" s="361">
        <f>'NH4'!J48</f>
        <v>28.498004810320325</v>
      </c>
      <c r="M395" s="361">
        <f>Na!J48</f>
        <v>110.73344788740428</v>
      </c>
      <c r="N395" s="361">
        <f>K!J48</f>
        <v>3.7790613500380403</v>
      </c>
      <c r="O395" s="361">
        <f>Mg!J48</f>
        <v>13.561644038995446</v>
      </c>
      <c r="P395" s="362">
        <f>Ca!J48</f>
        <v>6.6539693730580067</v>
      </c>
      <c r="Q395" s="363">
        <f t="shared" si="791"/>
        <v>0.18309823760104926</v>
      </c>
      <c r="R395" s="364">
        <f t="shared" si="792"/>
        <v>220.18166104015717</v>
      </c>
      <c r="S395" s="365">
        <f t="shared" si="793"/>
        <v>213.69258662135479</v>
      </c>
      <c r="T395" s="365">
        <f t="shared" si="794"/>
        <v>220.36475927775822</v>
      </c>
      <c r="U395" s="365">
        <f t="shared" si="862"/>
        <v>-1.495611793918878</v>
      </c>
      <c r="V395" s="365">
        <f t="shared" si="796"/>
        <v>-1.5371638608217983</v>
      </c>
      <c r="W395" s="358">
        <f t="shared" si="863"/>
        <v>1.1622978860671012</v>
      </c>
      <c r="X395" s="366">
        <f t="shared" si="798"/>
        <v>97.101910828025467</v>
      </c>
      <c r="Y395" s="367">
        <f t="shared" ref="Y395:AA395" si="872">H395*$E395/1000</f>
        <v>2.5656929154211712</v>
      </c>
      <c r="Z395" s="367">
        <f t="shared" si="872"/>
        <v>2.6620510581467025</v>
      </c>
      <c r="AA395" s="367">
        <f t="shared" si="872"/>
        <v>13.586623127298825</v>
      </c>
      <c r="AB395" s="367">
        <f t="shared" ref="AB395:AF395" si="873">L395*$E395/1000</f>
        <v>2.767210721868365</v>
      </c>
      <c r="AC395" s="367">
        <f t="shared" si="873"/>
        <v>10.752429382442536</v>
      </c>
      <c r="AD395" s="367">
        <f t="shared" si="873"/>
        <v>0.36695407822503129</v>
      </c>
      <c r="AE395" s="367">
        <f t="shared" si="873"/>
        <v>1.3168615501559588</v>
      </c>
      <c r="AF395" s="367">
        <f t="shared" si="873"/>
        <v>0.64611314071509107</v>
      </c>
      <c r="AG395" s="368">
        <f t="shared" si="801"/>
        <v>2.9374149264388731</v>
      </c>
      <c r="AH395" s="369"/>
      <c r="AI395" s="344">
        <v>433.87424766151196</v>
      </c>
      <c r="AJ395" s="193"/>
      <c r="AK395" s="193"/>
      <c r="AL395" s="193"/>
      <c r="AM395" s="193"/>
    </row>
    <row r="396" spans="1:39" ht="12.75" customHeight="1">
      <c r="A396" s="329">
        <v>393</v>
      </c>
      <c r="B396" s="345">
        <v>11</v>
      </c>
      <c r="C396" s="331">
        <v>45</v>
      </c>
      <c r="D396" s="358">
        <f>測定日数!J49</f>
        <v>0</v>
      </c>
      <c r="E396" s="359"/>
      <c r="F396" s="360"/>
      <c r="G396" s="360"/>
      <c r="H396" s="361"/>
      <c r="I396" s="361"/>
      <c r="J396" s="361"/>
      <c r="K396" s="361"/>
      <c r="L396" s="361"/>
      <c r="M396" s="361"/>
      <c r="N396" s="361"/>
      <c r="O396" s="361"/>
      <c r="P396" s="362"/>
      <c r="Q396" s="363"/>
      <c r="R396" s="364"/>
      <c r="S396" s="365"/>
      <c r="T396" s="365"/>
      <c r="U396" s="365"/>
      <c r="V396" s="365"/>
      <c r="W396" s="358"/>
      <c r="X396" s="366"/>
      <c r="Y396" s="367"/>
      <c r="Z396" s="367"/>
      <c r="AA396" s="367"/>
      <c r="AB396" s="367"/>
      <c r="AC396" s="367"/>
      <c r="AD396" s="367"/>
      <c r="AE396" s="367"/>
      <c r="AF396" s="367"/>
      <c r="AG396" s="368"/>
      <c r="AH396" s="369"/>
      <c r="AI396" s="344"/>
      <c r="AJ396" s="193"/>
      <c r="AK396" s="193"/>
      <c r="AL396" s="193"/>
      <c r="AM396" s="193"/>
    </row>
    <row r="397" spans="1:39" ht="12.75" customHeight="1">
      <c r="A397" s="329">
        <v>394</v>
      </c>
      <c r="B397" s="345">
        <v>11</v>
      </c>
      <c r="C397" s="331">
        <v>46</v>
      </c>
      <c r="D397" s="358">
        <f>測定日数!J50</f>
        <v>28</v>
      </c>
      <c r="E397" s="359">
        <f>mm!J50</f>
        <v>37.643312101910823</v>
      </c>
      <c r="F397" s="360">
        <f>pH!J50</f>
        <v>4.5508490985876842</v>
      </c>
      <c r="G397" s="360">
        <f>EC!J50</f>
        <v>1.9703891708967851</v>
      </c>
      <c r="H397" s="361">
        <f>'SO4'!J50</f>
        <v>3.8849407783417935</v>
      </c>
      <c r="I397" s="361">
        <f>'NO3'!J50</f>
        <v>19.04416243654822</v>
      </c>
      <c r="J397" s="361">
        <f>Cl!J50</f>
        <v>42.80490693739425</v>
      </c>
      <c r="K397" s="361">
        <f>H!J50</f>
        <v>28.128780326214223</v>
      </c>
      <c r="L397" s="361">
        <f>'NH4'!J50</f>
        <v>14.204399323181049</v>
      </c>
      <c r="M397" s="361">
        <f>Na!J50</f>
        <v>38.391370558375634</v>
      </c>
      <c r="N397" s="361">
        <f>K!J50</f>
        <v>2.0644670050761418</v>
      </c>
      <c r="O397" s="361">
        <f>Mg!J50</f>
        <v>4.7614213197969546</v>
      </c>
      <c r="P397" s="362">
        <f>Ca!J50</f>
        <v>3.8326565143824025</v>
      </c>
      <c r="Q397" s="363">
        <f t="shared" ref="Q397:Q407" si="874">1.24*10^(F397-5.35)</f>
        <v>0.19691136545689711</v>
      </c>
      <c r="R397" s="364">
        <f t="shared" ref="R397:R407" si="875">SUM(H397:J397)+H397</f>
        <v>69.61895093062607</v>
      </c>
      <c r="S397" s="365">
        <f t="shared" ref="S397:S407" si="876">SUM(K397:P397)+O397+P397</f>
        <v>99.97717288120576</v>
      </c>
      <c r="T397" s="365">
        <f t="shared" ref="T397:T407" si="877">SUM(H397:J397,Q397)+H397</f>
        <v>69.815862296082969</v>
      </c>
      <c r="U397" s="365">
        <f t="shared" ref="U397:U404" si="878">(S397-R397)/(R397+S397)*100</f>
        <v>17.900304127388171</v>
      </c>
      <c r="V397" s="365">
        <f t="shared" ref="V397:V407" si="879">(S397-T397)/(S397+T397)*100</f>
        <v>17.763573490296569</v>
      </c>
      <c r="W397" s="358">
        <f t="shared" ref="W397:W404" si="880">100*((349.7*10^(2-F397)+(80*2*H397+71.5*I397+76.3*J397+73.5*L397+50.1*M397+73.5*N397+59.8*2*P397+53.3*2*O397)/10000)-G397)/((349.7*10^(2-F397)+(80*2*H397+71.5*I397+76.3*J397+73.5*L397+50.1*M397+73.5*N397+59.8*2*P397+53.3*2*O397)/10000)+G397)</f>
        <v>-1.3707352662718255</v>
      </c>
      <c r="X397" s="366">
        <f t="shared" ref="X397:X407" si="881">E397</f>
        <v>37.643312101910823</v>
      </c>
      <c r="Y397" s="367">
        <f t="shared" ref="Y397:AA397" si="882">H397*$E397/1000</f>
        <v>0.14624203821656048</v>
      </c>
      <c r="Z397" s="367">
        <f t="shared" si="882"/>
        <v>0.71688535031847112</v>
      </c>
      <c r="AA397" s="367">
        <f t="shared" si="882"/>
        <v>1.6113184713375794</v>
      </c>
      <c r="AB397" s="367">
        <f t="shared" ref="AB397:AF397" si="883">L397*$E397/1000</f>
        <v>0.534700636942675</v>
      </c>
      <c r="AC397" s="367">
        <f t="shared" si="883"/>
        <v>1.4451783439490444</v>
      </c>
      <c r="AD397" s="367">
        <f t="shared" si="883"/>
        <v>7.7713375796178333E-2</v>
      </c>
      <c r="AE397" s="367">
        <f t="shared" si="883"/>
        <v>0.1792356687898089</v>
      </c>
      <c r="AF397" s="367">
        <f t="shared" si="883"/>
        <v>0.14427388535031843</v>
      </c>
      <c r="AG397" s="368">
        <f t="shared" ref="AG397:AG407" si="884">K397*$E397/1000</f>
        <v>1.0588604568657709</v>
      </c>
      <c r="AH397" s="369"/>
      <c r="AI397" s="344">
        <v>169.59612381183183</v>
      </c>
      <c r="AJ397" s="193"/>
      <c r="AK397" s="193"/>
      <c r="AL397" s="193"/>
      <c r="AM397" s="193"/>
    </row>
    <row r="398" spans="1:39" ht="12.75" customHeight="1">
      <c r="A398" s="329">
        <v>395</v>
      </c>
      <c r="B398" s="345">
        <v>11</v>
      </c>
      <c r="C398" s="331">
        <v>47</v>
      </c>
      <c r="D398" s="358">
        <f>測定日数!J51</f>
        <v>28</v>
      </c>
      <c r="E398" s="359">
        <f>mm!J51</f>
        <v>52.866242038216562</v>
      </c>
      <c r="F398" s="360">
        <f>pH!J51</f>
        <v>4.42</v>
      </c>
      <c r="G398" s="360">
        <f>EC!J51</f>
        <v>2.17</v>
      </c>
      <c r="H398" s="361">
        <f>'SO4'!J51</f>
        <v>18.2</v>
      </c>
      <c r="I398" s="361">
        <f>'NO3'!J51</f>
        <v>8.3000000000000007</v>
      </c>
      <c r="J398" s="361">
        <f>Cl!J51</f>
        <v>22.4</v>
      </c>
      <c r="K398" s="361">
        <f>H!J51</f>
        <v>38.018939632056139</v>
      </c>
      <c r="L398" s="361">
        <f>'NH4'!J51</f>
        <v>9.1999999999999993</v>
      </c>
      <c r="M398" s="361">
        <f>Na!J51</f>
        <v>10.7</v>
      </c>
      <c r="N398" s="361">
        <f>K!J51</f>
        <v>0.6</v>
      </c>
      <c r="O398" s="361">
        <f>Mg!J51</f>
        <v>1.2</v>
      </c>
      <c r="P398" s="362">
        <f>Ca!J51</f>
        <v>1.1000000000000001</v>
      </c>
      <c r="Q398" s="363">
        <f t="shared" si="874"/>
        <v>0.14568729681250173</v>
      </c>
      <c r="R398" s="364">
        <f t="shared" si="875"/>
        <v>67.099999999999994</v>
      </c>
      <c r="S398" s="365">
        <f t="shared" si="876"/>
        <v>63.118939632056147</v>
      </c>
      <c r="T398" s="365">
        <f t="shared" si="877"/>
        <v>67.245687296812505</v>
      </c>
      <c r="U398" s="365">
        <f t="shared" si="878"/>
        <v>-3.057205333719232</v>
      </c>
      <c r="V398" s="365">
        <f t="shared" si="879"/>
        <v>-3.1655424956710467</v>
      </c>
      <c r="W398" s="358">
        <f t="shared" si="880"/>
        <v>-4.0127765150858954</v>
      </c>
      <c r="X398" s="366">
        <f t="shared" si="881"/>
        <v>52.866242038216562</v>
      </c>
      <c r="Y398" s="367">
        <f t="shared" ref="Y398:AA398" si="885">H398*$E398/1000</f>
        <v>0.96216560509554139</v>
      </c>
      <c r="Z398" s="367">
        <f t="shared" si="885"/>
        <v>0.43878980891719749</v>
      </c>
      <c r="AA398" s="367">
        <f t="shared" si="885"/>
        <v>1.1842038216560509</v>
      </c>
      <c r="AB398" s="367">
        <f t="shared" ref="AB398:AF398" si="886">L398*$E398/1000</f>
        <v>0.48636942675159234</v>
      </c>
      <c r="AC398" s="367">
        <f t="shared" si="886"/>
        <v>0.56566878980891711</v>
      </c>
      <c r="AD398" s="367">
        <f t="shared" si="886"/>
        <v>3.1719745222929939E-2</v>
      </c>
      <c r="AE398" s="367">
        <f t="shared" si="886"/>
        <v>6.3439490445859878E-2</v>
      </c>
      <c r="AF398" s="367">
        <f t="shared" si="886"/>
        <v>5.815286624203822E-2</v>
      </c>
      <c r="AG398" s="368">
        <f t="shared" si="884"/>
        <v>2.009918464624624</v>
      </c>
      <c r="AH398" s="369"/>
      <c r="AI398" s="344">
        <v>130.21893963205613</v>
      </c>
      <c r="AJ398" s="193"/>
      <c r="AK398" s="193"/>
      <c r="AL398" s="193"/>
      <c r="AM398" s="193"/>
    </row>
    <row r="399" spans="1:39" ht="12.75" customHeight="1">
      <c r="A399" s="329">
        <v>396</v>
      </c>
      <c r="B399" s="345">
        <v>11</v>
      </c>
      <c r="C399" s="331">
        <v>48</v>
      </c>
      <c r="D399" s="358">
        <f>測定日数!J52</f>
        <v>28</v>
      </c>
      <c r="E399" s="359">
        <f>mm!J52</f>
        <v>64.490445859872608</v>
      </c>
      <c r="F399" s="360">
        <f>pH!J52</f>
        <v>4.6100000000000003</v>
      </c>
      <c r="G399" s="360">
        <f>EC!J52</f>
        <v>1.54</v>
      </c>
      <c r="H399" s="361">
        <f>'SO4'!J52</f>
        <v>15.1</v>
      </c>
      <c r="I399" s="361">
        <f>'NO3'!J52</f>
        <v>11</v>
      </c>
      <c r="J399" s="361">
        <f>Cl!J52</f>
        <v>12.2</v>
      </c>
      <c r="K399" s="361">
        <f>H!J52</f>
        <v>24.547089156850294</v>
      </c>
      <c r="L399" s="361">
        <f>'NH4'!J52</f>
        <v>13.2</v>
      </c>
      <c r="M399" s="361">
        <f>Na!J52</f>
        <v>8.8000000000000007</v>
      </c>
      <c r="N399" s="361">
        <f>K!J52</f>
        <v>0.9</v>
      </c>
      <c r="O399" s="361">
        <f>Mg!J52</f>
        <v>1.1000000000000001</v>
      </c>
      <c r="P399" s="362">
        <f>Ca!J52</f>
        <v>1.3</v>
      </c>
      <c r="Q399" s="363">
        <f t="shared" si="874"/>
        <v>0.22564290646763824</v>
      </c>
      <c r="R399" s="364">
        <f t="shared" si="875"/>
        <v>53.4</v>
      </c>
      <c r="S399" s="365">
        <f t="shared" si="876"/>
        <v>52.247089156850286</v>
      </c>
      <c r="T399" s="365">
        <f t="shared" si="877"/>
        <v>53.62564290646764</v>
      </c>
      <c r="U399" s="365">
        <f t="shared" si="878"/>
        <v>-1.0912850059106016</v>
      </c>
      <c r="V399" s="365">
        <f t="shared" si="879"/>
        <v>-1.3020857427131469</v>
      </c>
      <c r="W399" s="358">
        <f t="shared" si="880"/>
        <v>-3.1223054297522217</v>
      </c>
      <c r="X399" s="366">
        <f t="shared" si="881"/>
        <v>64.490445859872608</v>
      </c>
      <c r="Y399" s="367">
        <f t="shared" ref="Y399:AA399" si="887">H399*$E399/1000</f>
        <v>0.97380573248407631</v>
      </c>
      <c r="Z399" s="367">
        <f t="shared" si="887"/>
        <v>0.70939490445859876</v>
      </c>
      <c r="AA399" s="367">
        <f t="shared" si="887"/>
        <v>0.78678343949044571</v>
      </c>
      <c r="AB399" s="367">
        <f t="shared" ref="AB399:AF399" si="888">L399*$E399/1000</f>
        <v>0.85127388535031834</v>
      </c>
      <c r="AC399" s="367">
        <f t="shared" si="888"/>
        <v>0.56751592356687897</v>
      </c>
      <c r="AD399" s="367">
        <f t="shared" si="888"/>
        <v>5.8041401273885351E-2</v>
      </c>
      <c r="AE399" s="367">
        <f t="shared" si="888"/>
        <v>7.0939490445859871E-2</v>
      </c>
      <c r="AF399" s="367">
        <f t="shared" si="888"/>
        <v>8.383757961783439E-2</v>
      </c>
      <c r="AG399" s="368">
        <f t="shared" si="884"/>
        <v>1.5830527242873198</v>
      </c>
      <c r="AH399" s="369"/>
      <c r="AI399" s="344">
        <v>105.64708915685029</v>
      </c>
      <c r="AJ399" s="193"/>
      <c r="AK399" s="193"/>
      <c r="AL399" s="193"/>
      <c r="AM399" s="193"/>
    </row>
    <row r="400" spans="1:39" ht="12.75" customHeight="1">
      <c r="A400" s="329">
        <v>397</v>
      </c>
      <c r="B400" s="345">
        <v>11</v>
      </c>
      <c r="C400" s="331">
        <v>49</v>
      </c>
      <c r="D400" s="358">
        <f>測定日数!J53</f>
        <v>27</v>
      </c>
      <c r="E400" s="359">
        <f>mm!J53</f>
        <v>96.464968152866248</v>
      </c>
      <c r="F400" s="360">
        <f>pH!J53</f>
        <v>4.5163683713341731</v>
      </c>
      <c r="G400" s="360">
        <f>EC!J53</f>
        <v>1.7892373720699901</v>
      </c>
      <c r="H400" s="361">
        <f>'SO4'!J53</f>
        <v>25.40387200780555</v>
      </c>
      <c r="I400" s="361">
        <f>'NO3'!J53</f>
        <v>10.734298447678729</v>
      </c>
      <c r="J400" s="361">
        <f>Cl!J53</f>
        <v>33.109840419588217</v>
      </c>
      <c r="K400" s="361">
        <f>H!J53</f>
        <v>30.453108418659284</v>
      </c>
      <c r="L400" s="361">
        <f>'NH4'!J53</f>
        <v>0.89125144546477553</v>
      </c>
      <c r="M400" s="361">
        <f>Na!J53</f>
        <v>18.65237413002912</v>
      </c>
      <c r="N400" s="361">
        <f>K!J53</f>
        <v>1.2312052852861441</v>
      </c>
      <c r="O400" s="361">
        <f>Mg!J53</f>
        <v>7.4238342308154843</v>
      </c>
      <c r="P400" s="362">
        <f>Ca!J53</f>
        <v>7.4122779718723786</v>
      </c>
      <c r="Q400" s="363">
        <f t="shared" si="874"/>
        <v>0.18188214045427814</v>
      </c>
      <c r="R400" s="364">
        <f t="shared" si="875"/>
        <v>94.651882882878041</v>
      </c>
      <c r="S400" s="365">
        <f t="shared" si="876"/>
        <v>80.900163684815055</v>
      </c>
      <c r="T400" s="365">
        <f t="shared" si="877"/>
        <v>94.833765023332319</v>
      </c>
      <c r="U400" s="365">
        <f t="shared" si="878"/>
        <v>-7.8334143445945568</v>
      </c>
      <c r="V400" s="365">
        <f t="shared" si="879"/>
        <v>-7.9288054622950428</v>
      </c>
      <c r="W400" s="358">
        <f t="shared" si="880"/>
        <v>7.4578715249651948</v>
      </c>
      <c r="X400" s="366">
        <f t="shared" si="881"/>
        <v>96.464968152866248</v>
      </c>
      <c r="Y400" s="367">
        <f t="shared" ref="Y400:AA400" si="889">H400*$E400/1000</f>
        <v>2.4505837041924527</v>
      </c>
      <c r="Z400" s="367">
        <f t="shared" si="889"/>
        <v>1.0354837578986902</v>
      </c>
      <c r="AA400" s="367">
        <f t="shared" si="889"/>
        <v>3.1939397016220608</v>
      </c>
      <c r="AB400" s="367">
        <f t="shared" ref="AB400:AF400" si="890">L400*$E400/1000</f>
        <v>8.5974542302955578E-2</v>
      </c>
      <c r="AC400" s="367">
        <f t="shared" si="890"/>
        <v>1.7993006764286053</v>
      </c>
      <c r="AD400" s="367">
        <f t="shared" si="890"/>
        <v>0.1187681786347685</v>
      </c>
      <c r="AE400" s="367">
        <f t="shared" si="890"/>
        <v>0.71613993264777398</v>
      </c>
      <c r="AF400" s="367">
        <f t="shared" si="890"/>
        <v>0.7150251584968611</v>
      </c>
      <c r="AG400" s="368">
        <f t="shared" si="884"/>
        <v>2.9376581337617509</v>
      </c>
      <c r="AH400" s="369"/>
      <c r="AI400" s="344">
        <v>175.55204656769308</v>
      </c>
      <c r="AJ400" s="193"/>
      <c r="AK400" s="193"/>
      <c r="AL400" s="193"/>
      <c r="AM400" s="193"/>
    </row>
    <row r="401" spans="1:39" ht="12.75" customHeight="1">
      <c r="A401" s="329">
        <v>398</v>
      </c>
      <c r="B401" s="345">
        <v>11</v>
      </c>
      <c r="C401" s="331">
        <v>50</v>
      </c>
      <c r="D401" s="358">
        <f>測定日数!J54</f>
        <v>28</v>
      </c>
      <c r="E401" s="359">
        <f>mm!J54</f>
        <v>57.053863999582646</v>
      </c>
      <c r="F401" s="360">
        <f>pH!J54</f>
        <v>4.49</v>
      </c>
      <c r="G401" s="360">
        <f>EC!J54</f>
        <v>2</v>
      </c>
      <c r="H401" s="361">
        <f>'SO4'!J54</f>
        <v>17.8</v>
      </c>
      <c r="I401" s="361">
        <f>'NO3'!J54</f>
        <v>14.9</v>
      </c>
      <c r="J401" s="361">
        <f>Cl!J54</f>
        <v>30.2</v>
      </c>
      <c r="K401" s="361">
        <f>H!J54</f>
        <v>32.359365692962818</v>
      </c>
      <c r="L401" s="361">
        <f>'NH4'!J54</f>
        <v>17.600000000000001</v>
      </c>
      <c r="M401" s="361">
        <f>Na!J54</f>
        <v>26.8</v>
      </c>
      <c r="N401" s="361">
        <f>K!J54</f>
        <v>0.9</v>
      </c>
      <c r="O401" s="361">
        <f>Mg!J54</f>
        <v>2.9</v>
      </c>
      <c r="P401" s="362">
        <f>Ca!J54</f>
        <v>1</v>
      </c>
      <c r="Q401" s="363">
        <f t="shared" si="874"/>
        <v>0.17116764881075791</v>
      </c>
      <c r="R401" s="364">
        <f t="shared" si="875"/>
        <v>80.7</v>
      </c>
      <c r="S401" s="365">
        <f t="shared" si="876"/>
        <v>85.459365692962834</v>
      </c>
      <c r="T401" s="365">
        <f t="shared" si="877"/>
        <v>80.871167648810768</v>
      </c>
      <c r="U401" s="365">
        <f t="shared" si="878"/>
        <v>2.8643379042246782</v>
      </c>
      <c r="V401" s="365">
        <f t="shared" si="879"/>
        <v>2.7584821331176164</v>
      </c>
      <c r="W401" s="358">
        <f t="shared" si="880"/>
        <v>1.6349505281340553</v>
      </c>
      <c r="X401" s="366">
        <f t="shared" si="881"/>
        <v>57.053863999582646</v>
      </c>
      <c r="Y401" s="367">
        <f t="shared" ref="Y401:AA401" si="891">H401*$E401/1000</f>
        <v>1.0155587791925711</v>
      </c>
      <c r="Z401" s="367">
        <f t="shared" si="891"/>
        <v>0.8501025735937815</v>
      </c>
      <c r="AA401" s="367">
        <f t="shared" si="891"/>
        <v>1.7230266927873958</v>
      </c>
      <c r="AB401" s="367">
        <f t="shared" ref="AB401:AF401" si="892">L401*$E401/1000</f>
        <v>1.0041480063926547</v>
      </c>
      <c r="AC401" s="367">
        <f t="shared" si="892"/>
        <v>1.5290435551888149</v>
      </c>
      <c r="AD401" s="367">
        <f t="shared" si="892"/>
        <v>5.1348477599624381E-2</v>
      </c>
      <c r="AE401" s="367">
        <f t="shared" si="892"/>
        <v>0.16545620559878965</v>
      </c>
      <c r="AF401" s="367">
        <f t="shared" si="892"/>
        <v>5.7053863999582649E-2</v>
      </c>
      <c r="AG401" s="368">
        <f t="shared" si="884"/>
        <v>1.8462268493590612</v>
      </c>
      <c r="AH401" s="369"/>
      <c r="AI401" s="344">
        <v>166.15936569296284</v>
      </c>
      <c r="AJ401" s="193"/>
      <c r="AK401" s="193"/>
      <c r="AL401" s="193"/>
      <c r="AM401" s="193"/>
    </row>
    <row r="402" spans="1:39" ht="12.75" customHeight="1">
      <c r="A402" s="329">
        <v>399</v>
      </c>
      <c r="B402" s="345">
        <v>11</v>
      </c>
      <c r="C402" s="331">
        <v>51</v>
      </c>
      <c r="D402" s="358">
        <f>測定日数!J55</f>
        <v>28</v>
      </c>
      <c r="E402" s="359">
        <f>mm!J55</f>
        <v>51.5</v>
      </c>
      <c r="F402" s="360">
        <f>pH!J55</f>
        <v>4.6342370529432539</v>
      </c>
      <c r="G402" s="360">
        <f>EC!J55</f>
        <v>1.9805825242718447</v>
      </c>
      <c r="H402" s="361">
        <f>'SO4'!J55</f>
        <v>17.525454358016528</v>
      </c>
      <c r="I402" s="361">
        <f>'NO3'!J55</f>
        <v>9.7416169956928336</v>
      </c>
      <c r="J402" s="361">
        <f>Cl!J55</f>
        <v>25.700083530748902</v>
      </c>
      <c r="K402" s="361">
        <f>H!J55</f>
        <v>23.214693122585683</v>
      </c>
      <c r="L402" s="361">
        <f>'NH4'!J55</f>
        <v>13.174606591608724</v>
      </c>
      <c r="M402" s="361">
        <f>Na!J55</f>
        <v>22.829681119270937</v>
      </c>
      <c r="N402" s="361">
        <f>K!J55</f>
        <v>2.0261713803292523</v>
      </c>
      <c r="O402" s="361">
        <f>Mg!J55</f>
        <v>4.0719213081246801</v>
      </c>
      <c r="P402" s="362">
        <f>Ca!J55</f>
        <v>3.2120225568280918</v>
      </c>
      <c r="Q402" s="363">
        <f t="shared" si="874"/>
        <v>0.23859357146888796</v>
      </c>
      <c r="R402" s="364">
        <f t="shared" si="875"/>
        <v>70.492609242474799</v>
      </c>
      <c r="S402" s="365">
        <f t="shared" si="876"/>
        <v>75.813039943700147</v>
      </c>
      <c r="T402" s="365">
        <f t="shared" si="877"/>
        <v>70.731202813943682</v>
      </c>
      <c r="U402" s="365">
        <f t="shared" si="878"/>
        <v>3.6365176128332974</v>
      </c>
      <c r="V402" s="365">
        <f t="shared" si="879"/>
        <v>3.4677835404020971</v>
      </c>
      <c r="W402" s="358">
        <f t="shared" si="880"/>
        <v>-8.6299288714048945</v>
      </c>
      <c r="X402" s="366">
        <f t="shared" si="881"/>
        <v>51.5</v>
      </c>
      <c r="Y402" s="367">
        <f t="shared" ref="Y402:AA402" si="893">H402*$E402/1000</f>
        <v>0.90256089943785112</v>
      </c>
      <c r="Z402" s="367">
        <f t="shared" si="893"/>
        <v>0.50169327527818097</v>
      </c>
      <c r="AA402" s="367">
        <f t="shared" si="893"/>
        <v>1.3235543018335685</v>
      </c>
      <c r="AB402" s="367">
        <f t="shared" ref="AB402:AF402" si="894">L402*$E402/1000</f>
        <v>0.6784922394678492</v>
      </c>
      <c r="AC402" s="367">
        <f t="shared" si="894"/>
        <v>1.1757285776424533</v>
      </c>
      <c r="AD402" s="367">
        <f t="shared" si="894"/>
        <v>0.10434782608695649</v>
      </c>
      <c r="AE402" s="367">
        <f t="shared" si="894"/>
        <v>0.20970394736842102</v>
      </c>
      <c r="AF402" s="367">
        <f t="shared" si="894"/>
        <v>0.16541916167664672</v>
      </c>
      <c r="AG402" s="368">
        <f t="shared" si="884"/>
        <v>1.1955566958131627</v>
      </c>
      <c r="AH402" s="369"/>
      <c r="AI402" s="344">
        <v>146.30564918617495</v>
      </c>
      <c r="AJ402" s="193"/>
      <c r="AK402" s="193"/>
      <c r="AL402" s="193"/>
      <c r="AM402" s="193"/>
    </row>
    <row r="403" spans="1:39" ht="12.75" customHeight="1">
      <c r="A403" s="329">
        <v>400</v>
      </c>
      <c r="B403" s="345">
        <v>11</v>
      </c>
      <c r="C403" s="331">
        <v>52</v>
      </c>
      <c r="D403" s="358">
        <f>測定日数!J56</f>
        <v>28</v>
      </c>
      <c r="E403" s="359">
        <f>mm!J56</f>
        <v>2.5464790894703255</v>
      </c>
      <c r="F403" s="360">
        <f>pH!J56</f>
        <v>5.2</v>
      </c>
      <c r="G403" s="360">
        <f>EC!J56</f>
        <v>9.4</v>
      </c>
      <c r="H403" s="361">
        <f>'SO4'!J56</f>
        <v>89.7</v>
      </c>
      <c r="I403" s="361">
        <f>'NO3'!J56</f>
        <v>90.1</v>
      </c>
      <c r="J403" s="361">
        <f>Cl!J56</f>
        <v>453.9</v>
      </c>
      <c r="K403" s="361">
        <f>H!J56</f>
        <v>6.3095734448019307</v>
      </c>
      <c r="L403" s="361">
        <f>'NH4'!J56</f>
        <v>0</v>
      </c>
      <c r="M403" s="361">
        <f>Na!J56</f>
        <v>485.1</v>
      </c>
      <c r="N403" s="361">
        <f>K!J56</f>
        <v>15.3</v>
      </c>
      <c r="O403" s="361">
        <f>Mg!J56</f>
        <v>56.6</v>
      </c>
      <c r="P403" s="362">
        <f>Ca!J56</f>
        <v>73.900000000000006</v>
      </c>
      <c r="Q403" s="363">
        <f t="shared" si="874"/>
        <v>0.8778527726363321</v>
      </c>
      <c r="R403" s="364">
        <f t="shared" si="875"/>
        <v>723.40000000000009</v>
      </c>
      <c r="S403" s="365">
        <f t="shared" si="876"/>
        <v>767.70957344480189</v>
      </c>
      <c r="T403" s="365">
        <f t="shared" si="877"/>
        <v>724.27785277263638</v>
      </c>
      <c r="U403" s="365">
        <f t="shared" si="878"/>
        <v>2.9715839958318164</v>
      </c>
      <c r="V403" s="365">
        <f t="shared" si="879"/>
        <v>2.9109977677409655</v>
      </c>
      <c r="W403" s="358">
        <f t="shared" si="880"/>
        <v>2.0492739444411763</v>
      </c>
      <c r="X403" s="366">
        <f t="shared" si="881"/>
        <v>2.5464790894703255</v>
      </c>
      <c r="Y403" s="367">
        <f t="shared" ref="Y403:AA403" si="895">H403*$E403/1000</f>
        <v>0.22841917432548819</v>
      </c>
      <c r="Z403" s="367">
        <f t="shared" si="895"/>
        <v>0.22943776596127632</v>
      </c>
      <c r="AA403" s="367">
        <f t="shared" si="895"/>
        <v>1.1558468587105806</v>
      </c>
      <c r="AB403" s="367">
        <f t="shared" ref="AB403:AF403" si="896">L403*$E403/1000</f>
        <v>0</v>
      </c>
      <c r="AC403" s="367">
        <f t="shared" si="896"/>
        <v>1.235297006302055</v>
      </c>
      <c r="AD403" s="367">
        <f t="shared" si="896"/>
        <v>3.8961130068895983E-2</v>
      </c>
      <c r="AE403" s="367">
        <f t="shared" si="896"/>
        <v>0.14413071646402043</v>
      </c>
      <c r="AF403" s="367">
        <f t="shared" si="896"/>
        <v>0.18818480471185708</v>
      </c>
      <c r="AG403" s="368">
        <f t="shared" si="884"/>
        <v>1.6067196840665363E-2</v>
      </c>
      <c r="AH403" s="369"/>
      <c r="AI403" s="344">
        <v>1491.109573444802</v>
      </c>
      <c r="AJ403" s="193"/>
      <c r="AK403" s="193"/>
      <c r="AL403" s="193"/>
      <c r="AM403" s="193"/>
    </row>
    <row r="404" spans="1:39" ht="12.75" customHeight="1">
      <c r="A404" s="329">
        <v>401</v>
      </c>
      <c r="B404" s="345">
        <v>12</v>
      </c>
      <c r="C404" s="371">
        <v>1</v>
      </c>
      <c r="D404" s="358">
        <f>測定日数!K5</f>
        <v>29</v>
      </c>
      <c r="E404" s="359">
        <f>mm!K5</f>
        <v>128.15803462577867</v>
      </c>
      <c r="F404" s="360">
        <f>pH!K5</f>
        <v>4.7866604814051836</v>
      </c>
      <c r="G404" s="360">
        <f>EC!K5</f>
        <v>3.8402384382295955</v>
      </c>
      <c r="H404" s="361">
        <f>'SO4'!K5</f>
        <v>21.162174714696921</v>
      </c>
      <c r="I404" s="361">
        <f>'NO3'!K5</f>
        <v>9.3029642492875553</v>
      </c>
      <c r="J404" s="361">
        <f>Cl!K5</f>
        <v>208.86927128767366</v>
      </c>
      <c r="K404" s="361">
        <f>H!K5</f>
        <v>16.343291188212369</v>
      </c>
      <c r="L404" s="361">
        <f>'NH4'!K5</f>
        <v>14.36909921321999</v>
      </c>
      <c r="M404" s="361">
        <f>Na!K5</f>
        <v>179.10137358930388</v>
      </c>
      <c r="N404" s="361">
        <f>K!K5</f>
        <v>6.1678958161787083</v>
      </c>
      <c r="O404" s="361">
        <f>Mg!K5</f>
        <v>20.085664572980686</v>
      </c>
      <c r="P404" s="362">
        <f>Ca!K5</f>
        <v>7.2992599421296074</v>
      </c>
      <c r="Q404" s="363">
        <f t="shared" si="874"/>
        <v>0.33890826999808171</v>
      </c>
      <c r="R404" s="364">
        <f t="shared" si="875"/>
        <v>260.49658496635504</v>
      </c>
      <c r="S404" s="365">
        <f t="shared" si="876"/>
        <v>270.75150883713548</v>
      </c>
      <c r="T404" s="365">
        <f t="shared" si="877"/>
        <v>260.83549323635316</v>
      </c>
      <c r="U404" s="365">
        <f t="shared" si="878"/>
        <v>1.9303455373100582</v>
      </c>
      <c r="V404" s="365">
        <f t="shared" si="879"/>
        <v>1.8653608086925135</v>
      </c>
      <c r="W404" s="358">
        <f t="shared" si="880"/>
        <v>1.0273842398950102</v>
      </c>
      <c r="X404" s="366">
        <f t="shared" si="881"/>
        <v>128.15803462577867</v>
      </c>
      <c r="Y404" s="367">
        <f t="shared" ref="Y404:AA404" si="897">H404*$E404/1000</f>
        <v>2.7121027198429055</v>
      </c>
      <c r="Z404" s="367">
        <f t="shared" si="897"/>
        <v>1.1922496143825756</v>
      </c>
      <c r="AA404" s="367">
        <f t="shared" si="897"/>
        <v>26.76827530194684</v>
      </c>
      <c r="AB404" s="367">
        <f t="shared" ref="AB404:AF404" si="898">L404*$E404/1000</f>
        <v>1.8415155145090965</v>
      </c>
      <c r="AC404" s="367">
        <f t="shared" si="898"/>
        <v>22.953280037982527</v>
      </c>
      <c r="AD404" s="367">
        <f t="shared" si="898"/>
        <v>0.79046540557802636</v>
      </c>
      <c r="AE404" s="367">
        <f t="shared" si="898"/>
        <v>2.5741392958258347</v>
      </c>
      <c r="AF404" s="367">
        <f t="shared" si="898"/>
        <v>0.93545880840600548</v>
      </c>
      <c r="AG404" s="368">
        <f t="shared" si="884"/>
        <v>2.0945240779981043</v>
      </c>
      <c r="AH404" s="369"/>
      <c r="AI404" s="344">
        <v>531.24809380349052</v>
      </c>
      <c r="AJ404" s="193"/>
      <c r="AK404" s="193"/>
      <c r="AL404" s="193"/>
      <c r="AM404" s="193"/>
    </row>
    <row r="405" spans="1:39" ht="12.75" customHeight="1">
      <c r="A405" s="329">
        <v>402</v>
      </c>
      <c r="B405" s="345">
        <v>12</v>
      </c>
      <c r="C405" s="371">
        <v>2</v>
      </c>
      <c r="D405" s="346">
        <f>測定日数!K6</f>
        <v>24</v>
      </c>
      <c r="E405" s="347">
        <f>mm!K6</f>
        <v>102.70193803932663</v>
      </c>
      <c r="F405" s="348">
        <f>pH!K6</f>
        <v>5.0104097963526764</v>
      </c>
      <c r="G405" s="348">
        <f>EC!K6</f>
        <v>3.8488829201101931</v>
      </c>
      <c r="H405" s="349">
        <f>'SO4'!K6</f>
        <v>15.591833617739784</v>
      </c>
      <c r="I405" s="349">
        <f>'NO3'!K6</f>
        <v>10.498639377437321</v>
      </c>
      <c r="J405" s="349">
        <f>Cl!K6</f>
        <v>252.2986031983985</v>
      </c>
      <c r="K405" s="349">
        <f>H!K6</f>
        <v>9.7631554364737756</v>
      </c>
      <c r="L405" s="349">
        <f>'NH4'!K6</f>
        <v>16.692967985712869</v>
      </c>
      <c r="M405" s="349">
        <f>Na!K6</f>
        <v>209.07904081703236</v>
      </c>
      <c r="N405" s="349">
        <f>K!K6</f>
        <v>23.445286914529056</v>
      </c>
      <c r="O405" s="349">
        <f>Mg!K6</f>
        <v>7.3302995484183864</v>
      </c>
      <c r="P405" s="350">
        <f>Ca!K6</f>
        <v>6.7006597582768936</v>
      </c>
      <c r="Q405" s="351">
        <f t="shared" si="874"/>
        <v>0.56732442484521806</v>
      </c>
      <c r="R405" s="352">
        <f t="shared" si="875"/>
        <v>293.98090981131537</v>
      </c>
      <c r="S405" s="353">
        <f t="shared" si="876"/>
        <v>287.04236976713867</v>
      </c>
      <c r="T405" s="353">
        <f t="shared" si="877"/>
        <v>294.54823423616057</v>
      </c>
      <c r="U405" s="353"/>
      <c r="V405" s="353">
        <f t="shared" si="879"/>
        <v>-1.2905752633134566</v>
      </c>
      <c r="W405" s="346"/>
      <c r="X405" s="354">
        <f t="shared" si="881"/>
        <v>102.70193803932663</v>
      </c>
      <c r="Y405" s="355">
        <f t="shared" ref="Y405:AA405" si="899">H405*$E405/1000</f>
        <v>1.6013115301286014</v>
      </c>
      <c r="Z405" s="355">
        <f t="shared" si="899"/>
        <v>1.0782306108388025</v>
      </c>
      <c r="AA405" s="355">
        <f t="shared" si="899"/>
        <v>25.911555513090576</v>
      </c>
      <c r="AB405" s="355">
        <f t="shared" ref="AB405:AF405" si="900">L405*$E405/1000</f>
        <v>1.7144001637611461</v>
      </c>
      <c r="AC405" s="355">
        <f t="shared" si="900"/>
        <v>21.472822695312701</v>
      </c>
      <c r="AD405" s="355">
        <f t="shared" si="900"/>
        <v>2.4078764040101985</v>
      </c>
      <c r="AE405" s="355">
        <f t="shared" si="900"/>
        <v>0.75283597003136915</v>
      </c>
      <c r="AF405" s="355">
        <f t="shared" si="900"/>
        <v>0.68817074331716288</v>
      </c>
      <c r="AG405" s="356">
        <f t="shared" si="884"/>
        <v>1.0026949847050448</v>
      </c>
      <c r="AH405" s="357"/>
      <c r="AI405" s="344">
        <v>0</v>
      </c>
      <c r="AJ405" s="193"/>
      <c r="AK405" s="193"/>
      <c r="AL405" s="193"/>
      <c r="AM405" s="193"/>
    </row>
    <row r="406" spans="1:39" ht="12.75" customHeight="1">
      <c r="A406" s="329">
        <v>403</v>
      </c>
      <c r="B406" s="345">
        <v>12</v>
      </c>
      <c r="C406" s="371">
        <v>3</v>
      </c>
      <c r="D406" s="358">
        <f>測定日数!K7</f>
        <v>28</v>
      </c>
      <c r="E406" s="359">
        <f>mm!K7</f>
        <v>101.0828025477707</v>
      </c>
      <c r="F406" s="360">
        <f>pH!K7</f>
        <v>4.8939838832622353</v>
      </c>
      <c r="G406" s="360">
        <f>EC!K7</f>
        <v>3.8119880277252682</v>
      </c>
      <c r="H406" s="361">
        <f>'SO4'!K7</f>
        <v>21.183804610375976</v>
      </c>
      <c r="I406" s="361">
        <f>'NO3'!K7</f>
        <v>9.8726548366770324</v>
      </c>
      <c r="J406" s="361">
        <f>Cl!K7</f>
        <v>204.98843299267764</v>
      </c>
      <c r="K406" s="361">
        <f>H!K7</f>
        <v>12.764861785388719</v>
      </c>
      <c r="L406" s="361">
        <f>'NH4'!K7</f>
        <v>13.422425260799551</v>
      </c>
      <c r="M406" s="361">
        <f>Na!K7</f>
        <v>167.16843374154132</v>
      </c>
      <c r="N406" s="361">
        <f>K!K7</f>
        <v>4.2472647808198651</v>
      </c>
      <c r="O406" s="361">
        <f>Mg!K7</f>
        <v>20.802767340609527</v>
      </c>
      <c r="P406" s="362">
        <f>Ca!K7</f>
        <v>9.4861373660995607</v>
      </c>
      <c r="Q406" s="363">
        <f t="shared" si="874"/>
        <v>0.4339159041276901</v>
      </c>
      <c r="R406" s="364">
        <f t="shared" si="875"/>
        <v>257.22869705010663</v>
      </c>
      <c r="S406" s="365">
        <f t="shared" si="876"/>
        <v>258.18079498196767</v>
      </c>
      <c r="T406" s="365">
        <f t="shared" si="877"/>
        <v>257.66261295423436</v>
      </c>
      <c r="U406" s="365">
        <f t="shared" ref="U406:U407" si="901">(S406-R406)/(R406+S406)*100</f>
        <v>0.18472650321344555</v>
      </c>
      <c r="V406" s="365">
        <f t="shared" si="879"/>
        <v>0.10045335847296323</v>
      </c>
      <c r="W406" s="358">
        <f t="shared" ref="W406:W407" si="902">100*((349.7*10^(2-F406)+(80*2*H406+71.5*I406+76.3*J406+73.5*L406+50.1*M406+73.5*N406+59.8*2*P406+53.3*2*O406)/10000)-G406)/((349.7*10^(2-F406)+(80*2*H406+71.5*I406+76.3*J406+73.5*L406+50.1*M406+73.5*N406+59.8*2*P406+53.3*2*O406)/10000)+G406)</f>
        <v>-1.1866767685332886</v>
      </c>
      <c r="X406" s="366">
        <f t="shared" si="881"/>
        <v>101.0828025477707</v>
      </c>
      <c r="Y406" s="367">
        <f t="shared" ref="Y406:AA406" si="903">H406*$E406/1000</f>
        <v>2.1413183386411894</v>
      </c>
      <c r="Z406" s="367">
        <f t="shared" si="903"/>
        <v>0.99795561947811784</v>
      </c>
      <c r="AA406" s="367">
        <f t="shared" si="903"/>
        <v>20.720805296775758</v>
      </c>
      <c r="AB406" s="367">
        <f t="shared" ref="AB406:AF406" si="904">L406*$E406/1000</f>
        <v>1.3567763623496107</v>
      </c>
      <c r="AC406" s="367">
        <f t="shared" si="904"/>
        <v>16.897853780116311</v>
      </c>
      <c r="AD406" s="367">
        <f t="shared" si="904"/>
        <v>0.42932542720771499</v>
      </c>
      <c r="AE406" s="367">
        <f t="shared" si="904"/>
        <v>2.1028020235380458</v>
      </c>
      <c r="AF406" s="367">
        <f t="shared" si="904"/>
        <v>0.95888535031847155</v>
      </c>
      <c r="AG406" s="368">
        <f t="shared" si="884"/>
        <v>1.2903080034020316</v>
      </c>
      <c r="AH406" s="369"/>
      <c r="AI406" s="344">
        <v>515.40949203207424</v>
      </c>
      <c r="AJ406" s="193"/>
      <c r="AK406" s="193"/>
      <c r="AL406" s="193"/>
      <c r="AM406" s="193"/>
    </row>
    <row r="407" spans="1:39" ht="12.75" customHeight="1">
      <c r="A407" s="329">
        <v>404</v>
      </c>
      <c r="B407" s="345">
        <v>12</v>
      </c>
      <c r="C407" s="371">
        <v>4</v>
      </c>
      <c r="D407" s="358">
        <f>測定日数!K8</f>
        <v>28</v>
      </c>
      <c r="E407" s="359">
        <f>mm!K8</f>
        <v>35.284680687167963</v>
      </c>
      <c r="F407" s="360">
        <f>pH!K8</f>
        <v>4.677647873791261</v>
      </c>
      <c r="G407" s="360">
        <f>EC!K8</f>
        <v>1.9214438430311234</v>
      </c>
      <c r="H407" s="361">
        <f>'SO4'!K8</f>
        <v>16.167747287404552</v>
      </c>
      <c r="I407" s="361">
        <f>'NO3'!K8</f>
        <v>18.879415899243817</v>
      </c>
      <c r="J407" s="361">
        <f>Cl!K8</f>
        <v>50.318318565119014</v>
      </c>
      <c r="K407" s="361">
        <f>H!K8</f>
        <v>21.006423953601388</v>
      </c>
      <c r="L407" s="361">
        <f>'NH4'!K8</f>
        <v>20.671352854527594</v>
      </c>
      <c r="M407" s="361">
        <f>Na!K8</f>
        <v>43.370368026583314</v>
      </c>
      <c r="N407" s="361">
        <f>K!K8</f>
        <v>3.7025006068491573</v>
      </c>
      <c r="O407" s="361">
        <f>Mg!K8</f>
        <v>5.5263001565301577</v>
      </c>
      <c r="P407" s="362">
        <f>Ca!K8</f>
        <v>6.4969813149428521</v>
      </c>
      <c r="Q407" s="363">
        <f t="shared" si="874"/>
        <v>0.26367536687377729</v>
      </c>
      <c r="R407" s="364">
        <f t="shared" si="875"/>
        <v>101.53322903917194</v>
      </c>
      <c r="S407" s="365">
        <f t="shared" si="876"/>
        <v>112.79720838450748</v>
      </c>
      <c r="T407" s="365">
        <f t="shared" si="877"/>
        <v>101.79690440604573</v>
      </c>
      <c r="U407" s="365">
        <f t="shared" si="901"/>
        <v>5.2554268449839352</v>
      </c>
      <c r="V407" s="365">
        <f t="shared" si="879"/>
        <v>5.126097745839937</v>
      </c>
      <c r="W407" s="358">
        <f t="shared" si="902"/>
        <v>3.1209668682456488</v>
      </c>
      <c r="X407" s="366">
        <f t="shared" si="881"/>
        <v>35.284680687167963</v>
      </c>
      <c r="Y407" s="367">
        <f t="shared" ref="Y407:AA407" si="905">H407*$E407/1000</f>
        <v>0.57047380046689555</v>
      </c>
      <c r="Z407" s="367">
        <f t="shared" si="905"/>
        <v>0.66615416156506013</v>
      </c>
      <c r="AA407" s="367">
        <f t="shared" si="905"/>
        <v>1.77546580328542</v>
      </c>
      <c r="AB407" s="367">
        <f t="shared" ref="AB407:AF407" si="906">L407*$E407/1000</f>
        <v>0.72938208484378408</v>
      </c>
      <c r="AC407" s="367">
        <f t="shared" si="906"/>
        <v>1.5303095871029511</v>
      </c>
      <c r="AD407" s="367">
        <f t="shared" si="906"/>
        <v>0.13064155165671812</v>
      </c>
      <c r="AE407" s="367">
        <f t="shared" si="906"/>
        <v>0.19499373640461296</v>
      </c>
      <c r="AF407" s="367">
        <f t="shared" si="906"/>
        <v>0.22924391112825518</v>
      </c>
      <c r="AG407" s="368">
        <f t="shared" si="884"/>
        <v>0.74120496158210147</v>
      </c>
      <c r="AH407" s="369"/>
      <c r="AI407" s="344">
        <v>220.79207604924179</v>
      </c>
      <c r="AJ407" s="193"/>
      <c r="AK407" s="193"/>
      <c r="AL407" s="193"/>
      <c r="AM407" s="193"/>
    </row>
    <row r="408" spans="1:39" ht="12.75" customHeight="1">
      <c r="A408" s="329">
        <v>405</v>
      </c>
      <c r="B408" s="345">
        <v>12</v>
      </c>
      <c r="C408" s="371">
        <v>5</v>
      </c>
      <c r="D408" s="358">
        <f>測定日数!K9</f>
        <v>0</v>
      </c>
      <c r="E408" s="359"/>
      <c r="F408" s="360"/>
      <c r="G408" s="360"/>
      <c r="H408" s="361"/>
      <c r="I408" s="361"/>
      <c r="J408" s="361"/>
      <c r="K408" s="361"/>
      <c r="L408" s="361"/>
      <c r="M408" s="361"/>
      <c r="N408" s="361"/>
      <c r="O408" s="361"/>
      <c r="P408" s="362"/>
      <c r="Q408" s="363"/>
      <c r="R408" s="364"/>
      <c r="S408" s="365"/>
      <c r="T408" s="365"/>
      <c r="U408" s="365"/>
      <c r="V408" s="365"/>
      <c r="W408" s="358"/>
      <c r="X408" s="366"/>
      <c r="Y408" s="367"/>
      <c r="Z408" s="367"/>
      <c r="AA408" s="367"/>
      <c r="AB408" s="367"/>
      <c r="AC408" s="367"/>
      <c r="AD408" s="367"/>
      <c r="AE408" s="367"/>
      <c r="AF408" s="367"/>
      <c r="AG408" s="368"/>
      <c r="AH408" s="369"/>
      <c r="AI408" s="344"/>
      <c r="AJ408" s="193"/>
      <c r="AK408" s="193"/>
      <c r="AL408" s="193"/>
      <c r="AM408" s="193"/>
    </row>
    <row r="409" spans="1:39" ht="12.75" customHeight="1">
      <c r="A409" s="329">
        <v>406</v>
      </c>
      <c r="B409" s="345">
        <v>12</v>
      </c>
      <c r="C409" s="371">
        <v>6</v>
      </c>
      <c r="D409" s="358">
        <f>測定日数!K10</f>
        <v>0</v>
      </c>
      <c r="E409" s="359"/>
      <c r="F409" s="360"/>
      <c r="G409" s="360"/>
      <c r="H409" s="361"/>
      <c r="I409" s="361"/>
      <c r="J409" s="361"/>
      <c r="K409" s="361"/>
      <c r="L409" s="361"/>
      <c r="M409" s="361"/>
      <c r="N409" s="361"/>
      <c r="O409" s="361"/>
      <c r="P409" s="362"/>
      <c r="Q409" s="363"/>
      <c r="R409" s="364"/>
      <c r="S409" s="365"/>
      <c r="T409" s="365"/>
      <c r="U409" s="365"/>
      <c r="V409" s="365"/>
      <c r="W409" s="358"/>
      <c r="X409" s="366"/>
      <c r="Y409" s="367"/>
      <c r="Z409" s="367"/>
      <c r="AA409" s="367"/>
      <c r="AB409" s="367"/>
      <c r="AC409" s="367"/>
      <c r="AD409" s="367"/>
      <c r="AE409" s="367"/>
      <c r="AF409" s="367"/>
      <c r="AG409" s="368"/>
      <c r="AH409" s="369"/>
      <c r="AI409" s="344"/>
      <c r="AJ409" s="193"/>
      <c r="AK409" s="193"/>
      <c r="AL409" s="193"/>
      <c r="AM409" s="193"/>
    </row>
    <row r="410" spans="1:39" ht="12.75" customHeight="1">
      <c r="A410" s="329">
        <v>407</v>
      </c>
      <c r="B410" s="345">
        <v>12</v>
      </c>
      <c r="C410" s="371">
        <v>7</v>
      </c>
      <c r="D410" s="358">
        <f>測定日数!K11</f>
        <v>29</v>
      </c>
      <c r="E410" s="359">
        <f>mm!K11</f>
        <v>18.5</v>
      </c>
      <c r="F410" s="360">
        <f>pH!K11</f>
        <v>4.8499999999999996</v>
      </c>
      <c r="G410" s="360">
        <f>EC!K11</f>
        <v>4.17</v>
      </c>
      <c r="H410" s="361">
        <f>'SO4'!K11</f>
        <v>24.2</v>
      </c>
      <c r="I410" s="361">
        <f>'NO3'!K11</f>
        <v>15.9</v>
      </c>
      <c r="J410" s="361">
        <f>Cl!K11</f>
        <v>240.4</v>
      </c>
      <c r="K410" s="361">
        <f>H!K11</f>
        <v>14.125375446227558</v>
      </c>
      <c r="L410" s="361">
        <f>'NH4'!K11</f>
        <v>12.9</v>
      </c>
      <c r="M410" s="361">
        <f>Na!K11</f>
        <v>189.7</v>
      </c>
      <c r="N410" s="361">
        <f>K!K11</f>
        <v>2.6</v>
      </c>
      <c r="O410" s="361">
        <f>Mg!K11</f>
        <v>20.7</v>
      </c>
      <c r="P410" s="362">
        <f>Ca!K11</f>
        <v>11.6</v>
      </c>
      <c r="Q410" s="363">
        <f t="shared" ref="Q410:Q432" si="907">1.24*10^(F410-5.35)</f>
        <v>0.39212242986087903</v>
      </c>
      <c r="R410" s="364">
        <f t="shared" ref="R410:R432" si="908">SUM(H410:J410)+H410</f>
        <v>304.7</v>
      </c>
      <c r="S410" s="365">
        <f t="shared" ref="S410:S432" si="909">SUM(K410:P410)+O410+P410</f>
        <v>283.92537544622752</v>
      </c>
      <c r="T410" s="365">
        <f t="shared" ref="T410:T432" si="910">SUM(H410:J410,Q410)+H410</f>
        <v>305.09212242986086</v>
      </c>
      <c r="U410" s="365">
        <f t="shared" ref="U410:U432" si="911">(S410-R410)/(R410+S410)*100</f>
        <v>-3.5293457299600033</v>
      </c>
      <c r="V410" s="365">
        <f t="shared" ref="V410:V432" si="912">(S410-T410)/(S410+T410)*100</f>
        <v>-3.5935684525430167</v>
      </c>
      <c r="W410" s="358">
        <f t="shared" ref="W410:W432" si="913">100*((349.7*10^(2-F410)+(80*2*H410+71.5*I410+76.3*J410+73.5*L410+50.1*M410+73.5*N410+59.8*2*P410+53.3*2*O410)/10000)-G410)/((349.7*10^(2-F410)+(80*2*H410+71.5*I410+76.3*J410+73.5*L410+50.1*M410+73.5*N410+59.8*2*P410+53.3*2*O410)/10000)+G410)</f>
        <v>0.98329734924195245</v>
      </c>
      <c r="X410" s="366">
        <f t="shared" ref="X410:X432" si="914">E410</f>
        <v>18.5</v>
      </c>
      <c r="Y410" s="367">
        <f t="shared" ref="Y410:AA410" si="915">H410*$E410/1000</f>
        <v>0.44769999999999999</v>
      </c>
      <c r="Z410" s="367">
        <f t="shared" si="915"/>
        <v>0.29415000000000002</v>
      </c>
      <c r="AA410" s="367">
        <f t="shared" si="915"/>
        <v>4.4474000000000009</v>
      </c>
      <c r="AB410" s="367">
        <f t="shared" ref="AB410:AF410" si="916">L410*$E410/1000</f>
        <v>0.23865</v>
      </c>
      <c r="AC410" s="367">
        <f t="shared" si="916"/>
        <v>3.5094499999999997</v>
      </c>
      <c r="AD410" s="367">
        <f t="shared" si="916"/>
        <v>4.8100000000000004E-2</v>
      </c>
      <c r="AE410" s="367">
        <f t="shared" si="916"/>
        <v>0.38295000000000001</v>
      </c>
      <c r="AF410" s="367">
        <f t="shared" si="916"/>
        <v>0.21459999999999999</v>
      </c>
      <c r="AG410" s="368">
        <f t="shared" ref="AG410:AG432" si="917">K410*$E410/1000</f>
        <v>0.26131944575520982</v>
      </c>
      <c r="AH410" s="369"/>
      <c r="AI410" s="344">
        <v>588.62537544622751</v>
      </c>
      <c r="AJ410" s="193"/>
      <c r="AK410" s="193"/>
      <c r="AL410" s="193"/>
      <c r="AM410" s="193"/>
    </row>
    <row r="411" spans="1:39" ht="12.75" customHeight="1">
      <c r="A411" s="329">
        <v>408</v>
      </c>
      <c r="B411" s="345">
        <v>12</v>
      </c>
      <c r="C411" s="371">
        <v>8</v>
      </c>
      <c r="D411" s="346">
        <f>測定日数!K12</f>
        <v>28</v>
      </c>
      <c r="E411" s="347">
        <f>mm!K12</f>
        <v>192.88949044585988</v>
      </c>
      <c r="F411" s="348">
        <f>pH!K12</f>
        <v>4.6470823874865115</v>
      </c>
      <c r="G411" s="348">
        <f>EC!K12</f>
        <v>7.0265434978940773</v>
      </c>
      <c r="H411" s="349">
        <f>'SO4'!K12</f>
        <v>37.921701274477073</v>
      </c>
      <c r="I411" s="349">
        <f>'NO3'!K12</f>
        <v>13.991191992518671</v>
      </c>
      <c r="J411" s="349">
        <f>Cl!K12</f>
        <v>407.33315903016899</v>
      </c>
      <c r="K411" s="349">
        <f>H!K12</f>
        <v>22.538116140697916</v>
      </c>
      <c r="L411" s="349">
        <f>'NH4'!K12</f>
        <v>14.488622238677744</v>
      </c>
      <c r="M411" s="349">
        <f>Na!K12</f>
        <v>354.44389798800171</v>
      </c>
      <c r="N411" s="349">
        <f>K!K12</f>
        <v>8.3330724801773322</v>
      </c>
      <c r="O411" s="349">
        <f>Mg!K12</f>
        <v>40.49306619017328</v>
      </c>
      <c r="P411" s="350">
        <f>Ca!K12</f>
        <v>11.281621280976328</v>
      </c>
      <c r="Q411" s="351">
        <f t="shared" si="907"/>
        <v>0.24575596771684891</v>
      </c>
      <c r="R411" s="352">
        <f t="shared" si="908"/>
        <v>497.16775357164181</v>
      </c>
      <c r="S411" s="353">
        <f t="shared" si="909"/>
        <v>503.35308378985394</v>
      </c>
      <c r="T411" s="353">
        <f t="shared" si="910"/>
        <v>497.41350953935864</v>
      </c>
      <c r="U411" s="353">
        <f t="shared" si="911"/>
        <v>0.6182110344171996</v>
      </c>
      <c r="V411" s="353">
        <f t="shared" si="912"/>
        <v>0.59350245003046509</v>
      </c>
      <c r="W411" s="346">
        <f t="shared" si="913"/>
        <v>0.61132413780599948</v>
      </c>
      <c r="X411" s="354">
        <f t="shared" si="914"/>
        <v>192.88949044585988</v>
      </c>
      <c r="Y411" s="355">
        <f t="shared" ref="Y411:AA411" si="918">H411*$E411/1000</f>
        <v>7.3146976356739977</v>
      </c>
      <c r="Z411" s="355">
        <f t="shared" si="918"/>
        <v>2.6987538941671216</v>
      </c>
      <c r="AA411" s="355">
        <f t="shared" si="918"/>
        <v>78.570285487031711</v>
      </c>
      <c r="AB411" s="355">
        <f t="shared" ref="AB411:AF411" si="919">L411*$E411/1000</f>
        <v>2.7947029608811036</v>
      </c>
      <c r="AC411" s="355">
        <f t="shared" si="919"/>
        <v>68.368502874549989</v>
      </c>
      <c r="AD411" s="355">
        <f t="shared" si="919"/>
        <v>1.6073621045498234</v>
      </c>
      <c r="AE411" s="355">
        <f t="shared" si="919"/>
        <v>7.810686904013</v>
      </c>
      <c r="AF411" s="355">
        <f t="shared" si="919"/>
        <v>2.1761061802906929</v>
      </c>
      <c r="AG411" s="356">
        <f t="shared" si="917"/>
        <v>4.3473657379888309</v>
      </c>
      <c r="AH411" s="357"/>
      <c r="AI411" s="344">
        <v>1000.5208373614958</v>
      </c>
      <c r="AJ411" s="193"/>
      <c r="AK411" s="193"/>
      <c r="AL411" s="193"/>
      <c r="AM411" s="193"/>
    </row>
    <row r="412" spans="1:39" ht="12.75" customHeight="1">
      <c r="A412" s="329">
        <v>409</v>
      </c>
      <c r="B412" s="345">
        <v>12</v>
      </c>
      <c r="C412" s="371">
        <v>9</v>
      </c>
      <c r="D412" s="358">
        <f>測定日数!K13</f>
        <v>29</v>
      </c>
      <c r="E412" s="359">
        <f>mm!K13</f>
        <v>224.23630573248408</v>
      </c>
      <c r="F412" s="360">
        <f>pH!K13</f>
        <v>4.58</v>
      </c>
      <c r="G412" s="360">
        <f>EC!K13</f>
        <v>8.2965599018324063</v>
      </c>
      <c r="H412" s="361">
        <f>'SO4'!K13</f>
        <v>43.305610609588435</v>
      </c>
      <c r="I412" s="361">
        <f>'NO3'!K13</f>
        <v>14.031126597150076</v>
      </c>
      <c r="J412" s="361">
        <f>Cl!K13</f>
        <v>502.88114710460405</v>
      </c>
      <c r="K412" s="361">
        <f>H!K13</f>
        <v>26.302679918953825</v>
      </c>
      <c r="L412" s="361">
        <f>'NH4'!K13</f>
        <v>15.673197035596303</v>
      </c>
      <c r="M412" s="361">
        <f>Na!K13</f>
        <v>447.2817111276791</v>
      </c>
      <c r="N412" s="361">
        <f>K!K13</f>
        <v>10.397397156935114</v>
      </c>
      <c r="O412" s="361">
        <f>Mg!K13</f>
        <v>49.328216374788099</v>
      </c>
      <c r="P412" s="362">
        <f>Ca!K13</f>
        <v>13.734180873732621</v>
      </c>
      <c r="Q412" s="363">
        <f t="shared" si="907"/>
        <v>0.21058221290525647</v>
      </c>
      <c r="R412" s="364">
        <f t="shared" si="908"/>
        <v>603.52349492093106</v>
      </c>
      <c r="S412" s="365">
        <f t="shared" si="909"/>
        <v>625.7797797362058</v>
      </c>
      <c r="T412" s="365">
        <f t="shared" si="910"/>
        <v>603.73407713383631</v>
      </c>
      <c r="U412" s="365">
        <f t="shared" si="911"/>
        <v>1.8104795841760211</v>
      </c>
      <c r="V412" s="365">
        <f t="shared" si="912"/>
        <v>1.793042223899042</v>
      </c>
      <c r="W412" s="358">
        <f t="shared" si="913"/>
        <v>2.2160208506416335</v>
      </c>
      <c r="X412" s="366">
        <f t="shared" si="914"/>
        <v>224.23630573248408</v>
      </c>
      <c r="Y412" s="367">
        <f t="shared" ref="Y412:AA412" si="920">H412*$E412/1000</f>
        <v>9.7106901405835782</v>
      </c>
      <c r="Z412" s="367">
        <f t="shared" si="920"/>
        <v>3.1462879934097332</v>
      </c>
      <c r="AA412" s="367">
        <f t="shared" si="920"/>
        <v>112.76421064925029</v>
      </c>
      <c r="AB412" s="367">
        <f t="shared" ref="AB412:AF412" si="921">L412*$E412/1000</f>
        <v>3.5144998022794356</v>
      </c>
      <c r="AC412" s="367">
        <f t="shared" si="921"/>
        <v>100.29679852497488</v>
      </c>
      <c r="AD412" s="367">
        <f t="shared" si="921"/>
        <v>2.3314739277045629</v>
      </c>
      <c r="AE412" s="367">
        <f t="shared" si="921"/>
        <v>11.061177008255113</v>
      </c>
      <c r="AF412" s="367">
        <f t="shared" si="921"/>
        <v>3.0797019813875433</v>
      </c>
      <c r="AG412" s="368">
        <f t="shared" si="917"/>
        <v>5.8980157758901992</v>
      </c>
      <c r="AH412" s="369"/>
      <c r="AI412" s="344">
        <v>1229.3032746571369</v>
      </c>
      <c r="AJ412" s="193"/>
      <c r="AK412" s="193"/>
      <c r="AL412" s="193"/>
      <c r="AM412" s="193"/>
    </row>
    <row r="413" spans="1:39" ht="12.75" customHeight="1">
      <c r="A413" s="329">
        <v>410</v>
      </c>
      <c r="B413" s="345">
        <v>12</v>
      </c>
      <c r="C413" s="371">
        <v>10</v>
      </c>
      <c r="D413" s="358">
        <f>測定日数!K14</f>
        <v>29</v>
      </c>
      <c r="E413" s="359">
        <f>mm!K14</f>
        <v>9.0859872611464958</v>
      </c>
      <c r="F413" s="360">
        <f>pH!K14</f>
        <v>4.1875577266035142</v>
      </c>
      <c r="G413" s="360">
        <f>EC!K14</f>
        <v>4.9205376796354718</v>
      </c>
      <c r="H413" s="361">
        <f>'SO4'!K14</f>
        <v>32.374581652900986</v>
      </c>
      <c r="I413" s="361">
        <f>'NO3'!K14</f>
        <v>102.18581792401497</v>
      </c>
      <c r="J413" s="361">
        <f>Cl!K14</f>
        <v>38.773613172829762</v>
      </c>
      <c r="K413" s="361">
        <f>H!K14</f>
        <v>64.929532123546167</v>
      </c>
      <c r="L413" s="361">
        <f>'NH4'!K14</f>
        <v>64.6181637413831</v>
      </c>
      <c r="M413" s="361">
        <f>Na!K14</f>
        <v>36.523663986551703</v>
      </c>
      <c r="N413" s="361">
        <f>K!K14</f>
        <v>4.3062660872586775</v>
      </c>
      <c r="O413" s="361">
        <f>Mg!K14</f>
        <v>6.1088552838107519</v>
      </c>
      <c r="P413" s="362">
        <f>Ca!K14</f>
        <v>16.563401999016339</v>
      </c>
      <c r="Q413" s="363">
        <f t="shared" si="907"/>
        <v>8.5305967277458927E-2</v>
      </c>
      <c r="R413" s="364">
        <f t="shared" si="908"/>
        <v>205.7085944026467</v>
      </c>
      <c r="S413" s="365">
        <f t="shared" si="909"/>
        <v>215.72214050439385</v>
      </c>
      <c r="T413" s="365">
        <f t="shared" si="910"/>
        <v>205.79390036992416</v>
      </c>
      <c r="U413" s="365">
        <f t="shared" si="911"/>
        <v>2.3760834871134744</v>
      </c>
      <c r="V413" s="365">
        <f t="shared" si="912"/>
        <v>2.355364724406765</v>
      </c>
      <c r="W413" s="358">
        <f t="shared" si="913"/>
        <v>-1.576016749872474</v>
      </c>
      <c r="X413" s="366">
        <f t="shared" si="914"/>
        <v>9.0859872611464958</v>
      </c>
      <c r="Y413" s="367">
        <f t="shared" ref="Y413:AA413" si="922">H413*$E413/1000</f>
        <v>0.29415503648320546</v>
      </c>
      <c r="Z413" s="367">
        <f t="shared" si="922"/>
        <v>0.92845903992743528</v>
      </c>
      <c r="AA413" s="367">
        <f t="shared" si="922"/>
        <v>0.3522965553569532</v>
      </c>
      <c r="AB413" s="367">
        <f t="shared" ref="AB413:AF413" si="923">L413*$E413/1000</f>
        <v>0.58711981259288515</v>
      </c>
      <c r="AC413" s="367">
        <f t="shared" si="923"/>
        <v>0.33185354571220382</v>
      </c>
      <c r="AD413" s="367">
        <f t="shared" si="923"/>
        <v>3.9126678811939507E-2</v>
      </c>
      <c r="AE413" s="367">
        <f t="shared" si="923"/>
        <v>5.5504981288891954E-2</v>
      </c>
      <c r="AF413" s="367">
        <f t="shared" si="923"/>
        <v>0.15049485956431088</v>
      </c>
      <c r="AG413" s="368">
        <f t="shared" si="917"/>
        <v>0.58994890174674264</v>
      </c>
      <c r="AH413" s="369"/>
      <c r="AI413" s="344">
        <v>421.43073490704057</v>
      </c>
      <c r="AJ413" s="193"/>
      <c r="AK413" s="193"/>
      <c r="AL413" s="193"/>
      <c r="AM413" s="193"/>
    </row>
    <row r="414" spans="1:39" ht="12.75" customHeight="1">
      <c r="A414" s="329">
        <v>411</v>
      </c>
      <c r="B414" s="345">
        <v>12</v>
      </c>
      <c r="C414" s="371">
        <v>11</v>
      </c>
      <c r="D414" s="358">
        <f>測定日数!K15</f>
        <v>29</v>
      </c>
      <c r="E414" s="359">
        <f>mm!K15</f>
        <v>35.668789808917197</v>
      </c>
      <c r="F414" s="360">
        <f>pH!K15</f>
        <v>4.5199999999999996</v>
      </c>
      <c r="G414" s="360">
        <f>EC!K15</f>
        <v>1.95</v>
      </c>
      <c r="H414" s="361">
        <f>'SO4'!K15</f>
        <v>18.2</v>
      </c>
      <c r="I414" s="361">
        <f>'NO3'!K15</f>
        <v>37.57458474439607</v>
      </c>
      <c r="J414" s="361">
        <f>Cl!K15</f>
        <v>13.822284908321578</v>
      </c>
      <c r="K414" s="361">
        <f>H!K15</f>
        <v>30.199517204020204</v>
      </c>
      <c r="L414" s="361">
        <f>'NH4'!K15</f>
        <v>19.401330376940134</v>
      </c>
      <c r="M414" s="361">
        <f>Na!K15</f>
        <v>10.87429317094389</v>
      </c>
      <c r="N414" s="361">
        <f>K!K15</f>
        <v>1.0230179028132993</v>
      </c>
      <c r="O414" s="361">
        <f>Mg!K15</f>
        <v>2.8782894736842106</v>
      </c>
      <c r="P414" s="362">
        <f>Ca!K15</f>
        <v>9.9800399201596814</v>
      </c>
      <c r="Q414" s="363">
        <f t="shared" si="907"/>
        <v>0.18340944013285768</v>
      </c>
      <c r="R414" s="364">
        <f t="shared" si="908"/>
        <v>87.796869652717646</v>
      </c>
      <c r="S414" s="365">
        <f t="shared" si="909"/>
        <v>87.214817442405305</v>
      </c>
      <c r="T414" s="365">
        <f t="shared" si="910"/>
        <v>87.980279092850509</v>
      </c>
      <c r="U414" s="365">
        <f t="shared" si="911"/>
        <v>-0.33257905227550993</v>
      </c>
      <c r="V414" s="365">
        <f t="shared" si="912"/>
        <v>-0.43691956315179414</v>
      </c>
      <c r="W414" s="358">
        <f t="shared" si="913"/>
        <v>3.1306784528627527</v>
      </c>
      <c r="X414" s="366">
        <f t="shared" si="914"/>
        <v>35.668789808917197</v>
      </c>
      <c r="Y414" s="367">
        <f t="shared" ref="Y414:AA414" si="924">H414*$E414/1000</f>
        <v>0.64917197452229303</v>
      </c>
      <c r="Z414" s="367">
        <f t="shared" si="924"/>
        <v>1.3402399654052102</v>
      </c>
      <c r="AA414" s="367">
        <f t="shared" si="924"/>
        <v>0.49302417507389068</v>
      </c>
      <c r="AB414" s="367">
        <f t="shared" ref="AB414:AF414" si="925">L414*$E414/1000</f>
        <v>0.69202197522843789</v>
      </c>
      <c r="AC414" s="367">
        <f t="shared" si="925"/>
        <v>0.38787287743494131</v>
      </c>
      <c r="AD414" s="367">
        <f t="shared" si="925"/>
        <v>3.6489810546206855E-2</v>
      </c>
      <c r="AE414" s="367">
        <f t="shared" si="925"/>
        <v>0.10266510224606101</v>
      </c>
      <c r="AF414" s="367">
        <f t="shared" si="925"/>
        <v>0.35597594619677847</v>
      </c>
      <c r="AG414" s="368">
        <f t="shared" si="917"/>
        <v>1.0771802314809753</v>
      </c>
      <c r="AH414" s="369"/>
      <c r="AI414" s="344">
        <v>175.01168709512297</v>
      </c>
      <c r="AJ414" s="193"/>
      <c r="AK414" s="193"/>
      <c r="AL414" s="193"/>
      <c r="AM414" s="193"/>
    </row>
    <row r="415" spans="1:39" ht="12.75" customHeight="1">
      <c r="A415" s="329">
        <v>412</v>
      </c>
      <c r="B415" s="345">
        <v>12</v>
      </c>
      <c r="C415" s="371">
        <v>12</v>
      </c>
      <c r="D415" s="358">
        <f>測定日数!K16</f>
        <v>29</v>
      </c>
      <c r="E415" s="359">
        <f>mm!K16</f>
        <v>7.6433121019108281</v>
      </c>
      <c r="F415" s="360">
        <f>pH!K16</f>
        <v>4.92</v>
      </c>
      <c r="G415" s="360">
        <f>EC!K16</f>
        <v>2.2000000000000002</v>
      </c>
      <c r="H415" s="361">
        <f>'SO4'!K16</f>
        <v>34.45404392630374</v>
      </c>
      <c r="I415" s="361">
        <f>'NO3'!K16</f>
        <v>53.217223028543778</v>
      </c>
      <c r="J415" s="361">
        <f>Cl!K16</f>
        <v>17.77150916784203</v>
      </c>
      <c r="K415" s="361">
        <f>H!K16</f>
        <v>12.022644346174133</v>
      </c>
      <c r="L415" s="361">
        <f>'NH4'!K16</f>
        <v>80.931263858093132</v>
      </c>
      <c r="M415" s="361">
        <f>Na!K16</f>
        <v>10.439321444106133</v>
      </c>
      <c r="N415" s="361">
        <f>K!K16</f>
        <v>2.5575447570332481</v>
      </c>
      <c r="O415" s="361">
        <f>Mg!K16</f>
        <v>1.6454134101192925</v>
      </c>
      <c r="P415" s="362">
        <f>Ca!K16</f>
        <v>6.9860279441117772</v>
      </c>
      <c r="Q415" s="363">
        <f t="shared" si="907"/>
        <v>0.46070368408049417</v>
      </c>
      <c r="R415" s="364">
        <f t="shared" si="908"/>
        <v>139.89682004899328</v>
      </c>
      <c r="S415" s="365">
        <f t="shared" si="909"/>
        <v>123.21365711386878</v>
      </c>
      <c r="T415" s="365">
        <f t="shared" si="910"/>
        <v>140.35752373307378</v>
      </c>
      <c r="U415" s="365">
        <f t="shared" si="911"/>
        <v>-6.3407444336767451</v>
      </c>
      <c r="V415" s="365">
        <f t="shared" si="912"/>
        <v>-6.5044541531877691</v>
      </c>
      <c r="W415" s="358">
        <f t="shared" si="913"/>
        <v>1.2308672209392777</v>
      </c>
      <c r="X415" s="366">
        <f t="shared" si="914"/>
        <v>7.6433121019108281</v>
      </c>
      <c r="Y415" s="367">
        <f t="shared" ref="Y415:AA415" si="926">H415*$E415/1000</f>
        <v>0.26334301090168466</v>
      </c>
      <c r="Z415" s="367">
        <f t="shared" si="926"/>
        <v>0.40675584480415627</v>
      </c>
      <c r="AA415" s="367">
        <f t="shared" si="926"/>
        <v>0.13583319109178621</v>
      </c>
      <c r="AB415" s="367">
        <f t="shared" ref="AB415:AF415" si="927">L415*$E415/1000</f>
        <v>0.61858290846950159</v>
      </c>
      <c r="AC415" s="367">
        <f t="shared" si="927"/>
        <v>7.9790991929473629E-2</v>
      </c>
      <c r="AD415" s="367">
        <f t="shared" si="927"/>
        <v>1.9548112792610813E-2</v>
      </c>
      <c r="AE415" s="367">
        <f t="shared" si="927"/>
        <v>1.2576408230211155E-2</v>
      </c>
      <c r="AF415" s="367">
        <f t="shared" si="927"/>
        <v>5.339639192951677E-2</v>
      </c>
      <c r="AG415" s="368">
        <f t="shared" si="917"/>
        <v>9.1892823028082549E-2</v>
      </c>
      <c r="AH415" s="369"/>
      <c r="AI415" s="344">
        <v>263.11047716286203</v>
      </c>
      <c r="AJ415" s="193"/>
      <c r="AK415" s="193"/>
      <c r="AL415" s="193"/>
      <c r="AM415" s="193"/>
    </row>
    <row r="416" spans="1:39" ht="12.75" customHeight="1">
      <c r="A416" s="329">
        <v>413</v>
      </c>
      <c r="B416" s="345">
        <v>12</v>
      </c>
      <c r="C416" s="371">
        <v>14</v>
      </c>
      <c r="D416" s="358">
        <f>測定日数!K18</f>
        <v>28</v>
      </c>
      <c r="E416" s="359">
        <f>mm!K18</f>
        <v>7.61</v>
      </c>
      <c r="F416" s="360">
        <f>pH!K18</f>
        <v>4.5463538760075384</v>
      </c>
      <c r="G416" s="360">
        <f>EC!K18</f>
        <v>4.4582785808147172</v>
      </c>
      <c r="H416" s="361">
        <f>'SO4'!K18</f>
        <v>41.706088480070079</v>
      </c>
      <c r="I416" s="361">
        <f>'NO3'!K18</f>
        <v>98.487346869568896</v>
      </c>
      <c r="J416" s="361">
        <f>Cl!K18</f>
        <v>34.620125483518713</v>
      </c>
      <c r="K416" s="361">
        <f>H!K18</f>
        <v>28.421443003151328</v>
      </c>
      <c r="L416" s="361">
        <f>'NH4'!K18</f>
        <v>121.43816615564315</v>
      </c>
      <c r="M416" s="361">
        <f>Na!K18</f>
        <v>27.804376392618405</v>
      </c>
      <c r="N416" s="361">
        <f>K!K18</f>
        <v>13.346955647939346</v>
      </c>
      <c r="O416" s="361">
        <f>Mg!K18</f>
        <v>11.535727364770253</v>
      </c>
      <c r="P416" s="362">
        <f>Ca!K18</f>
        <v>22.349540078843624</v>
      </c>
      <c r="Q416" s="363">
        <f t="shared" si="907"/>
        <v>0.19488372008619706</v>
      </c>
      <c r="R416" s="364">
        <f t="shared" si="908"/>
        <v>216.51964931322777</v>
      </c>
      <c r="S416" s="365">
        <f t="shared" si="909"/>
        <v>258.78147608657997</v>
      </c>
      <c r="T416" s="365">
        <f t="shared" si="910"/>
        <v>216.71453303331396</v>
      </c>
      <c r="U416" s="365">
        <f t="shared" si="911"/>
        <v>8.8915898816361807</v>
      </c>
      <c r="V416" s="365">
        <f t="shared" si="912"/>
        <v>8.8469602786211929</v>
      </c>
      <c r="W416" s="358">
        <f t="shared" si="913"/>
        <v>-3.5839153432665691</v>
      </c>
      <c r="X416" s="366">
        <f t="shared" si="914"/>
        <v>7.61</v>
      </c>
      <c r="Y416" s="367">
        <f t="shared" ref="Y416:AA416" si="928">H416*$E416/1000</f>
        <v>0.31738333333333335</v>
      </c>
      <c r="Z416" s="367">
        <f t="shared" si="928"/>
        <v>0.74948870967741932</v>
      </c>
      <c r="AA416" s="367">
        <f t="shared" si="928"/>
        <v>0.26345915492957744</v>
      </c>
      <c r="AB416" s="367">
        <f t="shared" ref="AB416:AF416" si="929">L416*$E416/1000</f>
        <v>0.92414444444444444</v>
      </c>
      <c r="AC416" s="367">
        <f t="shared" si="929"/>
        <v>0.21159130434782608</v>
      </c>
      <c r="AD416" s="367">
        <f t="shared" si="929"/>
        <v>0.10157033248081843</v>
      </c>
      <c r="AE416" s="367">
        <f t="shared" si="929"/>
        <v>8.7786885245901627E-2</v>
      </c>
      <c r="AF416" s="367">
        <f t="shared" si="929"/>
        <v>0.17007999999999998</v>
      </c>
      <c r="AG416" s="368">
        <f t="shared" si="917"/>
        <v>0.21628718125398164</v>
      </c>
      <c r="AH416" s="369"/>
      <c r="AI416" s="344">
        <v>475.30112539980774</v>
      </c>
      <c r="AJ416" s="193"/>
      <c r="AK416" s="193"/>
      <c r="AL416" s="193"/>
      <c r="AM416" s="193"/>
    </row>
    <row r="417" spans="1:39" ht="12.75" customHeight="1">
      <c r="A417" s="329">
        <v>414</v>
      </c>
      <c r="B417" s="345">
        <v>12</v>
      </c>
      <c r="C417" s="371">
        <v>15</v>
      </c>
      <c r="D417" s="358">
        <f>測定日数!K19</f>
        <v>28</v>
      </c>
      <c r="E417" s="359">
        <f>mm!K19</f>
        <v>28.184713375796179</v>
      </c>
      <c r="F417" s="360">
        <f>pH!K19</f>
        <v>4.3600000000000003</v>
      </c>
      <c r="G417" s="360">
        <f>EC!K19</f>
        <v>3.03</v>
      </c>
      <c r="H417" s="361">
        <f>'SO4'!K19</f>
        <v>47.159204477313615</v>
      </c>
      <c r="I417" s="361">
        <f>'NO3'!K19</f>
        <v>27.094632843533333</v>
      </c>
      <c r="J417" s="361">
        <f>Cl!K19</f>
        <v>32.437311369982794</v>
      </c>
      <c r="K417" s="361">
        <f>H!K19</f>
        <v>43.651583224016569</v>
      </c>
      <c r="L417" s="361">
        <f>'NH4'!K19</f>
        <v>33.81663401421185</v>
      </c>
      <c r="M417" s="361">
        <f>Na!K19</f>
        <v>16.964067061131974</v>
      </c>
      <c r="N417" s="361">
        <f>K!K19</f>
        <v>3.8364839391994021</v>
      </c>
      <c r="O417" s="361">
        <f>Mg!K19</f>
        <v>5.3486936844270732</v>
      </c>
      <c r="P417" s="362">
        <f>Ca!K19</f>
        <v>17.465069860279442</v>
      </c>
      <c r="Q417" s="363">
        <f t="shared" si="907"/>
        <v>0.12688833104281369</v>
      </c>
      <c r="R417" s="364">
        <f t="shared" si="908"/>
        <v>153.85035316814336</v>
      </c>
      <c r="S417" s="365">
        <f t="shared" si="909"/>
        <v>143.89629532797284</v>
      </c>
      <c r="T417" s="365">
        <f t="shared" si="910"/>
        <v>153.97724149918616</v>
      </c>
      <c r="U417" s="365">
        <f t="shared" si="911"/>
        <v>-3.3431301042168946</v>
      </c>
      <c r="V417" s="365">
        <f t="shared" si="912"/>
        <v>-3.3843040501656887</v>
      </c>
      <c r="W417" s="358">
        <f t="shared" si="913"/>
        <v>5.0142767487040834</v>
      </c>
      <c r="X417" s="366">
        <f t="shared" si="914"/>
        <v>28.184713375796179</v>
      </c>
      <c r="Y417" s="367">
        <f t="shared" ref="Y417:AA417" si="930">H417*$E417/1000</f>
        <v>1.3291686612236482</v>
      </c>
      <c r="Z417" s="367">
        <f t="shared" si="930"/>
        <v>0.76365446071742038</v>
      </c>
      <c r="AA417" s="367">
        <f t="shared" si="930"/>
        <v>0.91423632364441954</v>
      </c>
      <c r="AB417" s="367">
        <f t="shared" ref="AB417:AF417" si="931">L417*$E417/1000</f>
        <v>0.95311213702476072</v>
      </c>
      <c r="AC417" s="367">
        <f t="shared" si="931"/>
        <v>0.47812736780578974</v>
      </c>
      <c r="AD417" s="367">
        <f t="shared" si="931"/>
        <v>0.1081302001971806</v>
      </c>
      <c r="AE417" s="367">
        <f t="shared" si="931"/>
        <v>0.15075139843050825</v>
      </c>
      <c r="AF417" s="367">
        <f t="shared" si="931"/>
        <v>0.49224798810023268</v>
      </c>
      <c r="AG417" s="368">
        <f t="shared" si="917"/>
        <v>1.2303073615686198</v>
      </c>
      <c r="AH417" s="369"/>
      <c r="AI417" s="344">
        <v>297.74664849611622</v>
      </c>
      <c r="AJ417" s="193"/>
      <c r="AK417" s="193"/>
      <c r="AL417" s="193"/>
      <c r="AM417" s="193"/>
    </row>
    <row r="418" spans="1:39" ht="12.75" customHeight="1">
      <c r="A418" s="329">
        <v>415</v>
      </c>
      <c r="B418" s="345">
        <v>12</v>
      </c>
      <c r="C418" s="371">
        <v>16</v>
      </c>
      <c r="D418" s="358">
        <f>測定日数!K20</f>
        <v>35</v>
      </c>
      <c r="E418" s="359">
        <f>mm!K20</f>
        <v>93.630573248407643</v>
      </c>
      <c r="F418" s="360">
        <f>pH!K20</f>
        <v>4.28</v>
      </c>
      <c r="G418" s="360">
        <f>EC!K20</f>
        <v>5.62</v>
      </c>
      <c r="H418" s="361">
        <f>'SO4'!K20</f>
        <v>33.729762142714378</v>
      </c>
      <c r="I418" s="361">
        <f>'NO3'!K20</f>
        <v>14.031149151115475</v>
      </c>
      <c r="J418" s="361">
        <f>Cl!K20</f>
        <v>331.98883028234559</v>
      </c>
      <c r="K418" s="361">
        <f>H!K20</f>
        <v>52.480746024977257</v>
      </c>
      <c r="L418" s="361">
        <f>'NH4'!K20</f>
        <v>13.304905185919418</v>
      </c>
      <c r="M418" s="361">
        <f>Na!K20</f>
        <v>294.04382905962086</v>
      </c>
      <c r="N418" s="361">
        <f>K!K20</f>
        <v>9.2075614540785651</v>
      </c>
      <c r="O418" s="361">
        <f>Mg!K20</f>
        <v>32.092162106562441</v>
      </c>
      <c r="P418" s="362">
        <f>Ca!K20</f>
        <v>7.9840319361277459</v>
      </c>
      <c r="Q418" s="363">
        <f t="shared" si="907"/>
        <v>0.10554111673709483</v>
      </c>
      <c r="R418" s="364">
        <f t="shared" si="908"/>
        <v>413.47950371888982</v>
      </c>
      <c r="S418" s="365">
        <f t="shared" si="909"/>
        <v>449.1894298099765</v>
      </c>
      <c r="T418" s="365">
        <f t="shared" si="910"/>
        <v>413.58504483562689</v>
      </c>
      <c r="U418" s="365">
        <f t="shared" si="911"/>
        <v>4.1394705086933294</v>
      </c>
      <c r="V418" s="365">
        <f t="shared" si="912"/>
        <v>4.1267313789011446</v>
      </c>
      <c r="W418" s="358">
        <f t="shared" si="913"/>
        <v>11.527711394410403</v>
      </c>
      <c r="X418" s="366">
        <f t="shared" si="914"/>
        <v>93.630573248407643</v>
      </c>
      <c r="Y418" s="367">
        <f t="shared" ref="Y418:AA418" si="932">H418*$E418/1000</f>
        <v>3.1581369649547857</v>
      </c>
      <c r="Z418" s="367">
        <f t="shared" si="932"/>
        <v>1.3137445383528503</v>
      </c>
      <c r="AA418" s="367">
        <f t="shared" si="932"/>
        <v>31.084304491404332</v>
      </c>
      <c r="AB418" s="367">
        <f t="shared" ref="AB418:AF418" si="933">L418*$E418/1000</f>
        <v>1.2457458995733468</v>
      </c>
      <c r="AC418" s="367">
        <f t="shared" si="933"/>
        <v>27.531492275009089</v>
      </c>
      <c r="AD418" s="367">
        <f t="shared" si="933"/>
        <v>0.86210925716531794</v>
      </c>
      <c r="AE418" s="367">
        <f t="shared" si="933"/>
        <v>3.004807534818267</v>
      </c>
      <c r="AF418" s="367">
        <f t="shared" si="933"/>
        <v>0.74754948701323487</v>
      </c>
      <c r="AG418" s="368">
        <f t="shared" si="917"/>
        <v>4.9138023348227113</v>
      </c>
      <c r="AH418" s="369"/>
      <c r="AI418" s="344">
        <v>862.66893352886632</v>
      </c>
      <c r="AJ418" s="193"/>
      <c r="AK418" s="193"/>
      <c r="AL418" s="193"/>
      <c r="AM418" s="193"/>
    </row>
    <row r="419" spans="1:39" ht="12.75" customHeight="1">
      <c r="A419" s="329">
        <v>416</v>
      </c>
      <c r="B419" s="345">
        <v>12</v>
      </c>
      <c r="C419" s="371">
        <v>17</v>
      </c>
      <c r="D419" s="358">
        <f>測定日数!K21</f>
        <v>29</v>
      </c>
      <c r="E419" s="359">
        <f>mm!K21</f>
        <v>46</v>
      </c>
      <c r="F419" s="360">
        <f>pH!K21</f>
        <v>4.21</v>
      </c>
      <c r="G419" s="360">
        <f>EC!K21</f>
        <v>2.33</v>
      </c>
      <c r="H419" s="361">
        <f>'SO4'!K21</f>
        <v>26.858213616489696</v>
      </c>
      <c r="I419" s="361">
        <f>'NO3'!K21</f>
        <v>20.158039025963554</v>
      </c>
      <c r="J419" s="361">
        <f>Cl!K21</f>
        <v>21.720733427362482</v>
      </c>
      <c r="K419" s="361">
        <f>H!K21</f>
        <v>61.659500186148257</v>
      </c>
      <c r="L419" s="361">
        <f>'NH4'!K21</f>
        <v>30.096441636182242</v>
      </c>
      <c r="M419" s="361">
        <f>Na!K21</f>
        <v>8.2644628099173563</v>
      </c>
      <c r="N419" s="361">
        <f>K!K21</f>
        <v>1.9437340153452685</v>
      </c>
      <c r="O419" s="361">
        <f>Mg!K21</f>
        <v>0.86384204031262868</v>
      </c>
      <c r="P419" s="362">
        <f>Ca!K21</f>
        <v>4.6407185628742518</v>
      </c>
      <c r="Q419" s="363">
        <f t="shared" si="907"/>
        <v>8.9830059049298833E-2</v>
      </c>
      <c r="R419" s="364">
        <f t="shared" si="908"/>
        <v>95.595199686305435</v>
      </c>
      <c r="S419" s="365">
        <f t="shared" si="909"/>
        <v>112.97325985396691</v>
      </c>
      <c r="T419" s="365">
        <f t="shared" si="910"/>
        <v>95.68502974535474</v>
      </c>
      <c r="U419" s="365">
        <f t="shared" si="911"/>
        <v>8.3320652633510761</v>
      </c>
      <c r="V419" s="365">
        <f t="shared" si="912"/>
        <v>8.2854269254339634</v>
      </c>
      <c r="W419" s="358">
        <f t="shared" si="913"/>
        <v>16.298979614527177</v>
      </c>
      <c r="X419" s="366">
        <f t="shared" si="914"/>
        <v>46</v>
      </c>
      <c r="Y419" s="367">
        <f t="shared" ref="Y419:AA419" si="934">H419*$E419/1000</f>
        <v>1.235477826358526</v>
      </c>
      <c r="Z419" s="367">
        <f t="shared" si="934"/>
        <v>0.92726979519432351</v>
      </c>
      <c r="AA419" s="367">
        <f t="shared" si="934"/>
        <v>0.99915373765867421</v>
      </c>
      <c r="AB419" s="367">
        <f t="shared" ref="AB419:AF419" si="935">L419*$E419/1000</f>
        <v>1.3844363152643833</v>
      </c>
      <c r="AC419" s="367">
        <f t="shared" si="935"/>
        <v>0.38016528925619836</v>
      </c>
      <c r="AD419" s="367">
        <f t="shared" si="935"/>
        <v>8.9411764705882343E-2</v>
      </c>
      <c r="AE419" s="367">
        <f t="shared" si="935"/>
        <v>3.9736733854380923E-2</v>
      </c>
      <c r="AF419" s="367">
        <f t="shared" si="935"/>
        <v>0.21347305389221558</v>
      </c>
      <c r="AG419" s="368">
        <f t="shared" si="917"/>
        <v>2.8363370085628197</v>
      </c>
      <c r="AH419" s="369"/>
      <c r="AI419" s="344">
        <v>208.56845954027233</v>
      </c>
      <c r="AJ419" s="193"/>
      <c r="AK419" s="193"/>
      <c r="AL419" s="193"/>
      <c r="AM419" s="193"/>
    </row>
    <row r="420" spans="1:39" ht="12.75" customHeight="1">
      <c r="A420" s="329">
        <v>417</v>
      </c>
      <c r="B420" s="345">
        <v>12</v>
      </c>
      <c r="C420" s="371">
        <v>18</v>
      </c>
      <c r="D420" s="358">
        <f>測定日数!K22</f>
        <v>35</v>
      </c>
      <c r="E420" s="359">
        <f>mm!K22</f>
        <v>29.937261146496816</v>
      </c>
      <c r="F420" s="360">
        <f>pH!K22</f>
        <v>4.9495363983825573</v>
      </c>
      <c r="G420" s="360">
        <f>EC!K22</f>
        <v>2.1489852898311761</v>
      </c>
      <c r="H420" s="361">
        <f>'SO4'!K22</f>
        <v>30.456490762484524</v>
      </c>
      <c r="I420" s="361">
        <f>'NO3'!K22</f>
        <v>27.7954448674015</v>
      </c>
      <c r="J420" s="361">
        <f>Cl!K22</f>
        <v>18.056385438408494</v>
      </c>
      <c r="K420" s="361">
        <f>H!K22</f>
        <v>11.232168285079231</v>
      </c>
      <c r="L420" s="361">
        <f>'NH4'!K22</f>
        <v>65.463407410477274</v>
      </c>
      <c r="M420" s="361">
        <f>Na!K22</f>
        <v>12.468134086495846</v>
      </c>
      <c r="N420" s="361">
        <f>K!K22</f>
        <v>1.5761611584578858</v>
      </c>
      <c r="O420" s="361">
        <f>Mg!K22</f>
        <v>2.5606944282357857</v>
      </c>
      <c r="P420" s="362">
        <f>Ca!K22</f>
        <v>18.232330342402307</v>
      </c>
      <c r="Q420" s="363">
        <f t="shared" si="907"/>
        <v>0.49312620698799264</v>
      </c>
      <c r="R420" s="364">
        <f t="shared" si="908"/>
        <v>106.76481183077904</v>
      </c>
      <c r="S420" s="365">
        <f t="shared" si="909"/>
        <v>132.32592048178643</v>
      </c>
      <c r="T420" s="365">
        <f t="shared" si="910"/>
        <v>107.25793803776703</v>
      </c>
      <c r="U420" s="365">
        <f t="shared" si="911"/>
        <v>10.690965895571026</v>
      </c>
      <c r="V420" s="365">
        <f t="shared" si="912"/>
        <v>10.463134953631897</v>
      </c>
      <c r="W420" s="358">
        <f t="shared" si="913"/>
        <v>-3.1641463592691341</v>
      </c>
      <c r="X420" s="366">
        <f t="shared" si="914"/>
        <v>29.937261146496816</v>
      </c>
      <c r="Y420" s="367">
        <f t="shared" ref="Y420:AA420" si="936">H420*$E420/1000</f>
        <v>0.9117839175623671</v>
      </c>
      <c r="Z420" s="367">
        <f t="shared" si="936"/>
        <v>0.83211949167845334</v>
      </c>
      <c r="AA420" s="367">
        <f t="shared" si="936"/>
        <v>0.54055872623143753</v>
      </c>
      <c r="AB420" s="367">
        <f t="shared" ref="AB420:AF420" si="937">L420*$E420/1000</f>
        <v>1.959795123186973</v>
      </c>
      <c r="AC420" s="367">
        <f t="shared" si="937"/>
        <v>0.37326178615696465</v>
      </c>
      <c r="AD420" s="367">
        <f t="shared" si="937"/>
        <v>4.7185948209718671E-2</v>
      </c>
      <c r="AE420" s="367">
        <f t="shared" si="937"/>
        <v>7.6660177814474068E-2</v>
      </c>
      <c r="AF420" s="367">
        <f t="shared" si="937"/>
        <v>0.54582603476969549</v>
      </c>
      <c r="AG420" s="368">
        <f t="shared" si="917"/>
        <v>0.33626035519181624</v>
      </c>
      <c r="AH420" s="369"/>
      <c r="AI420" s="344">
        <v>239.09073231256548</v>
      </c>
      <c r="AJ420" s="193"/>
      <c r="AK420" s="193"/>
      <c r="AL420" s="193"/>
      <c r="AM420" s="193"/>
    </row>
    <row r="421" spans="1:39" ht="12.75" customHeight="1">
      <c r="A421" s="329">
        <v>418</v>
      </c>
      <c r="B421" s="345">
        <v>12</v>
      </c>
      <c r="C421" s="371">
        <v>19</v>
      </c>
      <c r="D421" s="358">
        <f>測定日数!K23</f>
        <v>29</v>
      </c>
      <c r="E421" s="359">
        <f>mm!K23</f>
        <v>33.891076115485561</v>
      </c>
      <c r="F421" s="360">
        <f>pH!K23</f>
        <v>4.79</v>
      </c>
      <c r="G421" s="360">
        <f>EC!K23</f>
        <v>1.71</v>
      </c>
      <c r="H421" s="361">
        <f>'SO4'!K23</f>
        <v>19.399999999999999</v>
      </c>
      <c r="I421" s="361">
        <f>'NO3'!K23</f>
        <v>17.2</v>
      </c>
      <c r="J421" s="361">
        <f>Cl!K23</f>
        <v>9</v>
      </c>
      <c r="K421" s="361">
        <f>H!K23</f>
        <v>16.218100973589298</v>
      </c>
      <c r="L421" s="361">
        <f>'NH4'!K23</f>
        <v>56.2</v>
      </c>
      <c r="M421" s="361">
        <f>Na!K23</f>
        <v>8.5</v>
      </c>
      <c r="N421" s="361">
        <f>K!K23</f>
        <v>1.2</v>
      </c>
      <c r="O421" s="361">
        <f>Mg!K23</f>
        <v>1.8</v>
      </c>
      <c r="P421" s="362">
        <f>Ca!K23</f>
        <v>5.3</v>
      </c>
      <c r="Q421" s="363">
        <f t="shared" si="907"/>
        <v>0.34152435921393287</v>
      </c>
      <c r="R421" s="364">
        <f t="shared" si="908"/>
        <v>65</v>
      </c>
      <c r="S421" s="365">
        <f t="shared" si="909"/>
        <v>96.318100973589296</v>
      </c>
      <c r="T421" s="365">
        <f t="shared" si="910"/>
        <v>65.341524359213935</v>
      </c>
      <c r="U421" s="365">
        <f t="shared" si="911"/>
        <v>19.413879028192031</v>
      </c>
      <c r="V421" s="365">
        <f t="shared" si="912"/>
        <v>19.161603616614183</v>
      </c>
      <c r="W421" s="358">
        <f t="shared" si="913"/>
        <v>-2.8185513890107994</v>
      </c>
      <c r="X421" s="366">
        <f t="shared" si="914"/>
        <v>33.891076115485561</v>
      </c>
      <c r="Y421" s="367">
        <f t="shared" ref="Y421:AA421" si="938">H421*$E421/1000</f>
        <v>0.65748687664041983</v>
      </c>
      <c r="Z421" s="367">
        <f t="shared" si="938"/>
        <v>0.58292650918635158</v>
      </c>
      <c r="AA421" s="367">
        <f t="shared" si="938"/>
        <v>0.30501968503937005</v>
      </c>
      <c r="AB421" s="367">
        <f t="shared" ref="AB421:AF421" si="939">L421*$E421/1000</f>
        <v>1.9046784776902888</v>
      </c>
      <c r="AC421" s="367">
        <f t="shared" si="939"/>
        <v>0.28807414698162725</v>
      </c>
      <c r="AD421" s="367">
        <f t="shared" si="939"/>
        <v>4.0669291338582672E-2</v>
      </c>
      <c r="AE421" s="367">
        <f t="shared" si="939"/>
        <v>6.1003937007874008E-2</v>
      </c>
      <c r="AF421" s="367">
        <f t="shared" si="939"/>
        <v>0.17962270341207345</v>
      </c>
      <c r="AG421" s="368">
        <f t="shared" si="917"/>
        <v>0.54964889454454535</v>
      </c>
      <c r="AH421" s="369"/>
      <c r="AI421" s="344">
        <v>161.31810097358931</v>
      </c>
      <c r="AJ421" s="193"/>
      <c r="AK421" s="193"/>
      <c r="AL421" s="193"/>
      <c r="AM421" s="193"/>
    </row>
    <row r="422" spans="1:39" ht="12.75" customHeight="1">
      <c r="A422" s="329">
        <v>419</v>
      </c>
      <c r="B422" s="345">
        <v>12</v>
      </c>
      <c r="C422" s="371">
        <v>20</v>
      </c>
      <c r="D422" s="358">
        <f>測定日数!K24</f>
        <v>29</v>
      </c>
      <c r="E422" s="359">
        <f>mm!K24</f>
        <v>43.949044585987266</v>
      </c>
      <c r="F422" s="360">
        <f>pH!K24</f>
        <v>4.6500000000000004</v>
      </c>
      <c r="G422" s="360">
        <f>EC!K24</f>
        <v>2.06</v>
      </c>
      <c r="H422" s="361">
        <f>'SO4'!K24</f>
        <v>25.4</v>
      </c>
      <c r="I422" s="361">
        <f>'NO3'!K24</f>
        <v>30</v>
      </c>
      <c r="J422" s="361">
        <f>Cl!K24</f>
        <v>23.4</v>
      </c>
      <c r="K422" s="361">
        <f>H!K24</f>
        <v>22.387211385683386</v>
      </c>
      <c r="L422" s="361">
        <f>'NH4'!K24</f>
        <v>63.6</v>
      </c>
      <c r="M422" s="361">
        <f>Na!K24</f>
        <v>12.6</v>
      </c>
      <c r="N422" s="361">
        <f>K!K24</f>
        <v>1.6</v>
      </c>
      <c r="O422" s="361">
        <f>Mg!K24</f>
        <v>0.4</v>
      </c>
      <c r="P422" s="362">
        <f>Ca!K24</f>
        <v>6.3</v>
      </c>
      <c r="Q422" s="363">
        <f t="shared" si="907"/>
        <v>0.24741252705614147</v>
      </c>
      <c r="R422" s="364">
        <f t="shared" si="908"/>
        <v>104.19999999999999</v>
      </c>
      <c r="S422" s="365">
        <f t="shared" si="909"/>
        <v>113.58721138568339</v>
      </c>
      <c r="T422" s="365">
        <f t="shared" si="910"/>
        <v>104.44741252705614</v>
      </c>
      <c r="U422" s="365">
        <f t="shared" si="911"/>
        <v>4.3102674973230704</v>
      </c>
      <c r="V422" s="365">
        <f t="shared" si="912"/>
        <v>4.1919025036524102</v>
      </c>
      <c r="W422" s="358">
        <f t="shared" si="913"/>
        <v>3.3834728416817392</v>
      </c>
      <c r="X422" s="366">
        <f t="shared" si="914"/>
        <v>43.949044585987266</v>
      </c>
      <c r="Y422" s="367">
        <f t="shared" ref="Y422:AA422" si="940">H422*$E422/1000</f>
        <v>1.1163057324840766</v>
      </c>
      <c r="Z422" s="367">
        <f t="shared" si="940"/>
        <v>1.318471337579618</v>
      </c>
      <c r="AA422" s="367">
        <f t="shared" si="940"/>
        <v>1.0284076433121019</v>
      </c>
      <c r="AB422" s="367">
        <f t="shared" ref="AB422:AF422" si="941">L422*$E422/1000</f>
        <v>2.7951592356687902</v>
      </c>
      <c r="AC422" s="367">
        <f t="shared" si="941"/>
        <v>0.5537579617834395</v>
      </c>
      <c r="AD422" s="367">
        <f t="shared" si="941"/>
        <v>7.0318471337579624E-2</v>
      </c>
      <c r="AE422" s="367">
        <f t="shared" si="941"/>
        <v>1.7579617834394906E-2</v>
      </c>
      <c r="AF422" s="367">
        <f t="shared" si="941"/>
        <v>0.27687898089171975</v>
      </c>
      <c r="AG422" s="368">
        <f t="shared" si="917"/>
        <v>0.98389655134532095</v>
      </c>
      <c r="AH422" s="369"/>
      <c r="AI422" s="344">
        <v>217.78721138568338</v>
      </c>
      <c r="AJ422" s="193"/>
      <c r="AK422" s="193"/>
      <c r="AL422" s="193"/>
      <c r="AM422" s="193"/>
    </row>
    <row r="423" spans="1:39" ht="12.75" customHeight="1">
      <c r="A423" s="329">
        <v>420</v>
      </c>
      <c r="B423" s="345">
        <v>12</v>
      </c>
      <c r="C423" s="371">
        <v>21</v>
      </c>
      <c r="D423" s="358">
        <f>測定日数!K25</f>
        <v>28</v>
      </c>
      <c r="E423" s="359">
        <f>mm!K25</f>
        <v>69.635995955510623</v>
      </c>
      <c r="F423" s="360">
        <f>pH!K25</f>
        <v>4.7373897314486992</v>
      </c>
      <c r="G423" s="360">
        <f>EC!K25</f>
        <v>1.4951706112966456</v>
      </c>
      <c r="H423" s="361">
        <f>'SO4'!K25</f>
        <v>18.980037768733446</v>
      </c>
      <c r="I423" s="361">
        <f>'NO3'!K25</f>
        <v>15.445360878276125</v>
      </c>
      <c r="J423" s="361">
        <f>Cl!K25</f>
        <v>14.152817459023609</v>
      </c>
      <c r="K423" s="361">
        <f>H!K25</f>
        <v>18.306708596226649</v>
      </c>
      <c r="L423" s="361">
        <f>'NH4'!K25</f>
        <v>20.047046355323708</v>
      </c>
      <c r="M423" s="361">
        <f>Na!K25</f>
        <v>7.6</v>
      </c>
      <c r="N423" s="361">
        <f>K!K25</f>
        <v>1.0145656932047675</v>
      </c>
      <c r="O423" s="361">
        <f>Mg!K25</f>
        <v>1.3190270169937266</v>
      </c>
      <c r="P423" s="362">
        <f>Ca!K25</f>
        <v>8.5102772529574224</v>
      </c>
      <c r="Q423" s="363">
        <f t="shared" si="907"/>
        <v>0.30255993389295627</v>
      </c>
      <c r="R423" s="364">
        <f t="shared" si="908"/>
        <v>67.558253874766621</v>
      </c>
      <c r="S423" s="365">
        <f t="shared" si="909"/>
        <v>66.626929184657428</v>
      </c>
      <c r="T423" s="365">
        <f t="shared" si="910"/>
        <v>67.860813808659586</v>
      </c>
      <c r="U423" s="365">
        <f t="shared" si="911"/>
        <v>-0.6940592611456623</v>
      </c>
      <c r="V423" s="365">
        <f t="shared" si="912"/>
        <v>-0.91746994673222571</v>
      </c>
      <c r="W423" s="358">
        <f t="shared" si="913"/>
        <v>-0.81456585738522747</v>
      </c>
      <c r="X423" s="366">
        <f t="shared" si="914"/>
        <v>69.635995955510623</v>
      </c>
      <c r="Y423" s="367">
        <f t="shared" ref="Y423:AA423" si="942">H423*$E423/1000</f>
        <v>1.3216938332989612</v>
      </c>
      <c r="Z423" s="367">
        <f t="shared" si="942"/>
        <v>1.0755530876510382</v>
      </c>
      <c r="AA423" s="367">
        <f t="shared" si="942"/>
        <v>0.98554553933564815</v>
      </c>
      <c r="AB423" s="367">
        <f t="shared" ref="AB423:AF423" si="943">L423*$E423/1000</f>
        <v>1.3959960389192556</v>
      </c>
      <c r="AC423" s="367">
        <f t="shared" si="943"/>
        <v>0.5292335692618807</v>
      </c>
      <c r="AD423" s="367">
        <f t="shared" si="943"/>
        <v>7.0650292508607021E-2</v>
      </c>
      <c r="AE423" s="367">
        <f t="shared" si="943"/>
        <v>9.18517600205844E-2</v>
      </c>
      <c r="AF423" s="367">
        <f t="shared" si="943"/>
        <v>0.5926216323672171</v>
      </c>
      <c r="AG423" s="368">
        <f t="shared" si="917"/>
        <v>1.2748058857655507</v>
      </c>
      <c r="AH423" s="369"/>
      <c r="AI423" s="344">
        <v>134.18518305942405</v>
      </c>
      <c r="AJ423" s="193"/>
      <c r="AK423" s="193"/>
      <c r="AL423" s="193"/>
      <c r="AM423" s="193"/>
    </row>
    <row r="424" spans="1:39" ht="12.75" customHeight="1">
      <c r="A424" s="329">
        <v>421</v>
      </c>
      <c r="B424" s="345">
        <v>12</v>
      </c>
      <c r="C424" s="371">
        <v>22</v>
      </c>
      <c r="D424" s="358">
        <f>測定日数!K26</f>
        <v>29</v>
      </c>
      <c r="E424" s="359">
        <f>mm!K26</f>
        <v>224.46036294173831</v>
      </c>
      <c r="F424" s="360">
        <f>pH!K26</f>
        <v>4.4207236305145976</v>
      </c>
      <c r="G424" s="360">
        <f>EC!K26</f>
        <v>6.791963490650045</v>
      </c>
      <c r="H424" s="361">
        <f>'SO4'!K26</f>
        <v>36.96384683882458</v>
      </c>
      <c r="I424" s="361">
        <f>'NO3'!K26</f>
        <v>17.234416740872668</v>
      </c>
      <c r="J424" s="361">
        <f>Cl!K26</f>
        <v>326.27586821015143</v>
      </c>
      <c r="K424" s="361">
        <f>H!K26</f>
        <v>37.955644429224868</v>
      </c>
      <c r="L424" s="361">
        <f>'NH4'!K26</f>
        <v>21.523597506678545</v>
      </c>
      <c r="M424" s="361">
        <f>Na!K26</f>
        <v>306.10975066785392</v>
      </c>
      <c r="N424" s="361">
        <f>K!K26</f>
        <v>5.7797862867319694</v>
      </c>
      <c r="O424" s="361">
        <f>Mg!K26</f>
        <v>35.147417631344616</v>
      </c>
      <c r="P424" s="362">
        <f>Ca!K26</f>
        <v>12.364292074799643</v>
      </c>
      <c r="Q424" s="363">
        <f t="shared" si="907"/>
        <v>0.14593024636955329</v>
      </c>
      <c r="R424" s="364">
        <f t="shared" si="908"/>
        <v>417.43797862867325</v>
      </c>
      <c r="S424" s="365">
        <f t="shared" si="909"/>
        <v>466.3921983027779</v>
      </c>
      <c r="T424" s="365">
        <f t="shared" si="910"/>
        <v>417.58390887504282</v>
      </c>
      <c r="U424" s="365">
        <f t="shared" si="911"/>
        <v>5.538871714481127</v>
      </c>
      <c r="V424" s="365">
        <f t="shared" si="912"/>
        <v>5.5214489431801805</v>
      </c>
      <c r="W424" s="358">
        <f t="shared" si="913"/>
        <v>-2.7127456438511308E-2</v>
      </c>
      <c r="X424" s="366">
        <f t="shared" si="914"/>
        <v>224.46036294173831</v>
      </c>
      <c r="Y424" s="367">
        <f t="shared" ref="Y424:AA424" si="944">H424*$E424/1000</f>
        <v>8.2969184771653914</v>
      </c>
      <c r="Z424" s="367">
        <f t="shared" si="944"/>
        <v>3.8684434367454497</v>
      </c>
      <c r="AA424" s="367">
        <f t="shared" si="944"/>
        <v>73.235999797581357</v>
      </c>
      <c r="AB424" s="367">
        <f t="shared" ref="AB424:AF424" si="945">L424*$E424/1000</f>
        <v>4.8311945081609604</v>
      </c>
      <c r="AC424" s="367">
        <f t="shared" si="945"/>
        <v>68.709505734911502</v>
      </c>
      <c r="AD424" s="367">
        <f t="shared" si="945"/>
        <v>1.2973329276455396</v>
      </c>
      <c r="AE424" s="367">
        <f t="shared" si="945"/>
        <v>7.8892021179964651</v>
      </c>
      <c r="AF424" s="367">
        <f t="shared" si="945"/>
        <v>2.7752934866271861</v>
      </c>
      <c r="AG424" s="368">
        <f t="shared" si="917"/>
        <v>8.5195377242713821</v>
      </c>
      <c r="AH424" s="369"/>
      <c r="AI424" s="344">
        <v>883.83017693145121</v>
      </c>
      <c r="AJ424" s="193"/>
      <c r="AK424" s="193"/>
      <c r="AL424" s="193"/>
      <c r="AM424" s="193"/>
    </row>
    <row r="425" spans="1:39" ht="12.75" customHeight="1">
      <c r="A425" s="329">
        <v>422</v>
      </c>
      <c r="B425" s="345">
        <v>12</v>
      </c>
      <c r="C425" s="371">
        <v>23</v>
      </c>
      <c r="D425" s="358">
        <f>測定日数!K27</f>
        <v>28</v>
      </c>
      <c r="E425" s="359">
        <f>mm!K27</f>
        <v>223.29438515792916</v>
      </c>
      <c r="F425" s="360">
        <f>pH!K27</f>
        <v>4.4373338300653469</v>
      </c>
      <c r="G425" s="360">
        <f>EC!K27</f>
        <v>7.63</v>
      </c>
      <c r="H425" s="361">
        <f>'SO4'!K27</f>
        <v>44.187540983606546</v>
      </c>
      <c r="I425" s="361">
        <f>'NO3'!K27</f>
        <v>24.586357804704207</v>
      </c>
      <c r="J425" s="361">
        <f>Cl!K27</f>
        <v>395.68607270135425</v>
      </c>
      <c r="K425" s="361">
        <f>H!K27</f>
        <v>36.531387706460961</v>
      </c>
      <c r="L425" s="361">
        <f>'NH4'!K27</f>
        <v>18.449166072701352</v>
      </c>
      <c r="M425" s="361">
        <f>Na!K27</f>
        <v>365.1397861724875</v>
      </c>
      <c r="N425" s="361">
        <f>K!K27</f>
        <v>8.0251746258018528</v>
      </c>
      <c r="O425" s="361">
        <f>Mg!K27</f>
        <v>41.306557377049181</v>
      </c>
      <c r="P425" s="362">
        <f>Ca!K27</f>
        <v>12.758446186742695</v>
      </c>
      <c r="Q425" s="363">
        <f t="shared" si="907"/>
        <v>0.15161965888562015</v>
      </c>
      <c r="R425" s="364">
        <f t="shared" si="908"/>
        <v>508.64751247327155</v>
      </c>
      <c r="S425" s="365">
        <f t="shared" si="909"/>
        <v>536.27552170503543</v>
      </c>
      <c r="T425" s="365">
        <f t="shared" si="910"/>
        <v>508.79913213215718</v>
      </c>
      <c r="U425" s="365">
        <f t="shared" si="911"/>
        <v>2.6440233709164653</v>
      </c>
      <c r="V425" s="365">
        <f t="shared" si="912"/>
        <v>2.6291317536018499</v>
      </c>
      <c r="W425" s="358">
        <f t="shared" si="913"/>
        <v>1.0776194942306294</v>
      </c>
      <c r="X425" s="366">
        <f t="shared" si="914"/>
        <v>223.29438515792916</v>
      </c>
      <c r="Y425" s="367">
        <f t="shared" ref="Y425:AA425" si="946">H425*$E425/1000</f>
        <v>9.8668297955752209</v>
      </c>
      <c r="Z425" s="367">
        <f t="shared" si="946"/>
        <v>5.4899956492742783</v>
      </c>
      <c r="AA425" s="367">
        <f t="shared" si="946"/>
        <v>88.354478319404564</v>
      </c>
      <c r="AB425" s="367">
        <f t="shared" ref="AB425:AF425" si="947">L425*$E425/1000</f>
        <v>4.1195951948803753</v>
      </c>
      <c r="AC425" s="367">
        <f t="shared" si="947"/>
        <v>81.533664050083317</v>
      </c>
      <c r="AD425" s="367">
        <f t="shared" si="947"/>
        <v>1.791976433853439</v>
      </c>
      <c r="AE425" s="367">
        <f t="shared" si="947"/>
        <v>9.22352233249892</v>
      </c>
      <c r="AF425" s="367">
        <f t="shared" si="947"/>
        <v>2.8488893968392359</v>
      </c>
      <c r="AG425" s="368">
        <f t="shared" si="917"/>
        <v>8.1572537568801309</v>
      </c>
      <c r="AH425" s="369"/>
      <c r="AI425" s="344">
        <v>1044.923034178307</v>
      </c>
      <c r="AJ425" s="193"/>
      <c r="AK425" s="193"/>
      <c r="AL425" s="193"/>
      <c r="AM425" s="193"/>
    </row>
    <row r="426" spans="1:39" ht="12.75" customHeight="1">
      <c r="A426" s="329">
        <v>423</v>
      </c>
      <c r="B426" s="345">
        <v>12</v>
      </c>
      <c r="C426" s="371">
        <v>24</v>
      </c>
      <c r="D426" s="358">
        <f>測定日数!K28</f>
        <v>28</v>
      </c>
      <c r="E426" s="359">
        <f>mm!K28</f>
        <v>281.38593938647097</v>
      </c>
      <c r="F426" s="360">
        <f>pH!K28</f>
        <v>4.5366129495539074</v>
      </c>
      <c r="G426" s="360">
        <f>EC!K28</f>
        <v>7.080231900452489</v>
      </c>
      <c r="H426" s="361">
        <f>'SO4'!K28</f>
        <v>41.951131221719457</v>
      </c>
      <c r="I426" s="361">
        <f>'NO3'!K28</f>
        <v>20.532013574660631</v>
      </c>
      <c r="J426" s="361">
        <f>Cl!K28</f>
        <v>381.37098416289592</v>
      </c>
      <c r="K426" s="361">
        <f>H!K28</f>
        <v>29.06611921251697</v>
      </c>
      <c r="L426" s="361">
        <f>'NH4'!K28</f>
        <v>17.057183257918552</v>
      </c>
      <c r="M426" s="361">
        <f>Na!K28</f>
        <v>347.78110859728503</v>
      </c>
      <c r="N426" s="361">
        <f>K!K28</f>
        <v>8.1267533936651599</v>
      </c>
      <c r="O426" s="361">
        <f>Mg!K28</f>
        <v>39.630090497737548</v>
      </c>
      <c r="P426" s="362">
        <f>Ca!K28</f>
        <v>13.56804298642534</v>
      </c>
      <c r="Q426" s="363">
        <f t="shared" si="907"/>
        <v>0.19056126833356882</v>
      </c>
      <c r="R426" s="364">
        <f t="shared" si="908"/>
        <v>485.80526018099545</v>
      </c>
      <c r="S426" s="365">
        <f t="shared" si="909"/>
        <v>508.42743142971153</v>
      </c>
      <c r="T426" s="365">
        <f t="shared" si="910"/>
        <v>485.99582144932901</v>
      </c>
      <c r="U426" s="365">
        <f t="shared" si="911"/>
        <v>2.275339710673467</v>
      </c>
      <c r="V426" s="365">
        <f t="shared" si="912"/>
        <v>2.2557406934561142</v>
      </c>
      <c r="W426" s="358">
        <f t="shared" si="913"/>
        <v>1.229765910999105</v>
      </c>
      <c r="X426" s="366">
        <f t="shared" si="914"/>
        <v>281.38593938647097</v>
      </c>
      <c r="Y426" s="367">
        <f t="shared" ref="Y426:AA426" si="948">H426*$E426/1000</f>
        <v>11.80445846714864</v>
      </c>
      <c r="Z426" s="367">
        <f t="shared" si="948"/>
        <v>5.777419927201656</v>
      </c>
      <c r="AA426" s="367">
        <f t="shared" si="948"/>
        <v>107.31243263341941</v>
      </c>
      <c r="AB426" s="367">
        <f t="shared" ref="AB426:AF426" si="949">L426*$E426/1000</f>
        <v>4.7996515343165971</v>
      </c>
      <c r="AC426" s="367">
        <f t="shared" si="949"/>
        <v>97.860713943515321</v>
      </c>
      <c r="AD426" s="367">
        <f t="shared" si="949"/>
        <v>2.286754137838662</v>
      </c>
      <c r="AE426" s="367">
        <f t="shared" si="949"/>
        <v>11.151350242676738</v>
      </c>
      <c r="AF426" s="367">
        <f t="shared" si="949"/>
        <v>3.8178565213713131</v>
      </c>
      <c r="AG426" s="368">
        <f t="shared" si="917"/>
        <v>8.1787972589332387</v>
      </c>
      <c r="AH426" s="369"/>
      <c r="AI426" s="344">
        <v>994.23269161070698</v>
      </c>
      <c r="AJ426" s="193"/>
      <c r="AK426" s="193"/>
      <c r="AL426" s="193"/>
      <c r="AM426" s="193"/>
    </row>
    <row r="427" spans="1:39" ht="12.75" customHeight="1">
      <c r="A427" s="329">
        <v>424</v>
      </c>
      <c r="B427" s="345">
        <v>12</v>
      </c>
      <c r="C427" s="371">
        <v>25</v>
      </c>
      <c r="D427" s="358">
        <f>測定日数!K29</f>
        <v>28</v>
      </c>
      <c r="E427" s="359">
        <f>mm!K29</f>
        <v>167.9936305732484</v>
      </c>
      <c r="F427" s="360">
        <f>pH!K29</f>
        <v>4.2905916100758512</v>
      </c>
      <c r="G427" s="360">
        <f>EC!K29</f>
        <v>7.3741990521327017</v>
      </c>
      <c r="H427" s="361">
        <f>'SO4'!K29</f>
        <v>61.325526066350697</v>
      </c>
      <c r="I427" s="361">
        <f>'NO3'!K29</f>
        <v>51.142843601895734</v>
      </c>
      <c r="J427" s="361">
        <f>Cl!K29</f>
        <v>278.43071090047391</v>
      </c>
      <c r="K427" s="361">
        <f>H!K29</f>
        <v>51.216322316146737</v>
      </c>
      <c r="L427" s="361">
        <f>'NH4'!K29</f>
        <v>48.451725118483409</v>
      </c>
      <c r="M427" s="361">
        <f>Na!K29</f>
        <v>242.39338388625589</v>
      </c>
      <c r="N427" s="361">
        <f>K!K29</f>
        <v>8.3940284360189565</v>
      </c>
      <c r="O427" s="361">
        <f>Mg!K29</f>
        <v>33.247345971563973</v>
      </c>
      <c r="P427" s="362">
        <f>Ca!K29</f>
        <v>21.85215165876777</v>
      </c>
      <c r="Q427" s="363">
        <f t="shared" si="907"/>
        <v>0.10814670581932299</v>
      </c>
      <c r="R427" s="364">
        <f t="shared" si="908"/>
        <v>452.22460663507104</v>
      </c>
      <c r="S427" s="365">
        <f t="shared" si="909"/>
        <v>460.65445501756847</v>
      </c>
      <c r="T427" s="365">
        <f t="shared" si="910"/>
        <v>452.33275334089035</v>
      </c>
      <c r="U427" s="365">
        <f t="shared" si="911"/>
        <v>0.92343539649560669</v>
      </c>
      <c r="V427" s="365">
        <f t="shared" si="912"/>
        <v>0.91148064293698572</v>
      </c>
      <c r="W427" s="358">
        <f t="shared" si="913"/>
        <v>0.91448993443826165</v>
      </c>
      <c r="X427" s="366">
        <f t="shared" si="914"/>
        <v>167.9936305732484</v>
      </c>
      <c r="Y427" s="367">
        <f t="shared" ref="Y427:AA427" si="950">H427*$E427/1000</f>
        <v>10.302297770700633</v>
      </c>
      <c r="Z427" s="367">
        <f t="shared" si="950"/>
        <v>8.591671974522292</v>
      </c>
      <c r="AA427" s="367">
        <f t="shared" si="950"/>
        <v>46.77458598726114</v>
      </c>
      <c r="AB427" s="367">
        <f t="shared" ref="AB427:AF427" si="951">L427*$E427/1000</f>
        <v>8.1395812101910821</v>
      </c>
      <c r="AC427" s="367">
        <f t="shared" si="951"/>
        <v>40.720544585987255</v>
      </c>
      <c r="AD427" s="367">
        <f t="shared" si="951"/>
        <v>1.4101433121019107</v>
      </c>
      <c r="AE427" s="367">
        <f t="shared" si="951"/>
        <v>5.5853423566878968</v>
      </c>
      <c r="AF427" s="367">
        <f t="shared" si="951"/>
        <v>3.67102229299363</v>
      </c>
      <c r="AG427" s="368">
        <f t="shared" si="917"/>
        <v>8.6040159304991715</v>
      </c>
      <c r="AH427" s="369"/>
      <c r="AI427" s="344">
        <v>912.87906165263951</v>
      </c>
      <c r="AJ427" s="193"/>
      <c r="AK427" s="193"/>
      <c r="AL427" s="193"/>
      <c r="AM427" s="193"/>
    </row>
    <row r="428" spans="1:39" ht="12.75" customHeight="1">
      <c r="A428" s="329">
        <v>425</v>
      </c>
      <c r="B428" s="345">
        <v>12</v>
      </c>
      <c r="C428" s="371">
        <v>26</v>
      </c>
      <c r="D428" s="358">
        <f>測定日数!K30</f>
        <v>28</v>
      </c>
      <c r="E428" s="359">
        <f>mm!K30</f>
        <v>154.83768300445578</v>
      </c>
      <c r="F428" s="360">
        <f>pH!K30</f>
        <v>4.5798895000998208</v>
      </c>
      <c r="G428" s="360">
        <f>EC!K30</f>
        <v>2.8222507708119222</v>
      </c>
      <c r="H428" s="361">
        <f>'SO4'!K30</f>
        <v>16.51701927473815</v>
      </c>
      <c r="I428" s="361">
        <f>'NO3'!K30</f>
        <v>14.579453998484812</v>
      </c>
      <c r="J428" s="361">
        <f>Cl!K30</f>
        <v>123.1059190527892</v>
      </c>
      <c r="K428" s="361">
        <f>H!K30</f>
        <v>26.309373103898761</v>
      </c>
      <c r="L428" s="361">
        <f>'NH4'!K30</f>
        <v>12.124022669732446</v>
      </c>
      <c r="M428" s="361">
        <f>Na!K30</f>
        <v>109.04852952286778</v>
      </c>
      <c r="N428" s="361">
        <f>K!K30</f>
        <v>4.9409241331815812</v>
      </c>
      <c r="O428" s="361">
        <f>Mg!K30</f>
        <v>11.503438226862121</v>
      </c>
      <c r="P428" s="362">
        <f>Ca!K30</f>
        <v>9.5171424878916397</v>
      </c>
      <c r="Q428" s="363">
        <f t="shared" si="907"/>
        <v>0.21052864014654712</v>
      </c>
      <c r="R428" s="364">
        <f t="shared" si="908"/>
        <v>170.71941160075031</v>
      </c>
      <c r="S428" s="365">
        <f t="shared" si="909"/>
        <v>194.46401085918811</v>
      </c>
      <c r="T428" s="365">
        <f t="shared" si="910"/>
        <v>170.92994024089685</v>
      </c>
      <c r="U428" s="365">
        <f t="shared" si="911"/>
        <v>6.5021021760763658</v>
      </c>
      <c r="V428" s="365">
        <f t="shared" si="912"/>
        <v>6.4407389743146135</v>
      </c>
      <c r="W428" s="358">
        <f t="shared" si="913"/>
        <v>5.2668200013859252</v>
      </c>
      <c r="X428" s="366">
        <f t="shared" si="914"/>
        <v>154.83768300445578</v>
      </c>
      <c r="Y428" s="367">
        <f t="shared" ref="Y428:AA428" si="952">H428*$E428/1000</f>
        <v>2.5574569946403916</v>
      </c>
      <c r="Z428" s="367">
        <f t="shared" si="952"/>
        <v>2.2574488765954364</v>
      </c>
      <c r="AA428" s="367">
        <f t="shared" si="952"/>
        <v>19.061435270267967</v>
      </c>
      <c r="AB428" s="367">
        <f t="shared" ref="AB428:AF428" si="953">L428*$E428/1000</f>
        <v>1.8772555788748682</v>
      </c>
      <c r="AC428" s="367">
        <f t="shared" si="953"/>
        <v>16.884821646363839</v>
      </c>
      <c r="AD428" s="367">
        <f t="shared" si="953"/>
        <v>0.76504124468263512</v>
      </c>
      <c r="AE428" s="367">
        <f t="shared" si="953"/>
        <v>1.7811657216322161</v>
      </c>
      <c r="AF428" s="367">
        <f t="shared" si="953"/>
        <v>1.4736122916484036</v>
      </c>
      <c r="AG428" s="368">
        <f t="shared" si="917"/>
        <v>4.0736823727074309</v>
      </c>
      <c r="AH428" s="369"/>
      <c r="AI428" s="344">
        <v>365.18342245993841</v>
      </c>
      <c r="AJ428" s="193"/>
      <c r="AK428" s="193"/>
      <c r="AL428" s="193"/>
      <c r="AM428" s="193"/>
    </row>
    <row r="429" spans="1:39" ht="12.75" customHeight="1">
      <c r="A429" s="329">
        <v>426</v>
      </c>
      <c r="B429" s="345">
        <v>12</v>
      </c>
      <c r="C429" s="371">
        <v>27</v>
      </c>
      <c r="D429" s="358">
        <f>測定日数!K31</f>
        <v>28</v>
      </c>
      <c r="E429" s="359">
        <f>mm!K31</f>
        <v>76.273885350318466</v>
      </c>
      <c r="F429" s="360">
        <f>pH!K31</f>
        <v>5.1028549064431337</v>
      </c>
      <c r="G429" s="360">
        <f>EC!K31</f>
        <v>1.540329853862213</v>
      </c>
      <c r="H429" s="361">
        <f>'SO4'!K31</f>
        <v>14.42070981210856</v>
      </c>
      <c r="I429" s="361">
        <f>'NO3'!K31</f>
        <v>7.5379123173277662</v>
      </c>
      <c r="J429" s="361">
        <f>Cl!K31</f>
        <v>52.168100208768259</v>
      </c>
      <c r="K429" s="361">
        <f>H!K31</f>
        <v>7.891237121309727</v>
      </c>
      <c r="L429" s="361">
        <f>'NH4'!K31</f>
        <v>13.074154488517747</v>
      </c>
      <c r="M429" s="361">
        <f>Na!K31</f>
        <v>41.63185803757829</v>
      </c>
      <c r="N429" s="361">
        <f>K!K31</f>
        <v>0.94346555323590831</v>
      </c>
      <c r="O429" s="361">
        <f>Mg!K31</f>
        <v>5.4050521920668047</v>
      </c>
      <c r="P429" s="362">
        <f>Ca!K31</f>
        <v>6.6975365344467637</v>
      </c>
      <c r="Q429" s="363">
        <f t="shared" si="907"/>
        <v>0.70190218054842191</v>
      </c>
      <c r="R429" s="364">
        <f t="shared" si="908"/>
        <v>88.547432150313142</v>
      </c>
      <c r="S429" s="365">
        <f t="shared" si="909"/>
        <v>87.745892653668818</v>
      </c>
      <c r="T429" s="365">
        <f t="shared" si="910"/>
        <v>89.249334330861558</v>
      </c>
      <c r="U429" s="365">
        <f t="shared" si="911"/>
        <v>-0.4546624198820598</v>
      </c>
      <c r="V429" s="365">
        <f t="shared" si="912"/>
        <v>-0.84942498326474225</v>
      </c>
      <c r="W429" s="358">
        <f t="shared" si="913"/>
        <v>-4.4899961901170773</v>
      </c>
      <c r="X429" s="366">
        <f t="shared" si="914"/>
        <v>76.273885350318466</v>
      </c>
      <c r="Y429" s="367">
        <f t="shared" ref="Y429:AA429" si="954">H429*$E429/1000</f>
        <v>1.0999235668789809</v>
      </c>
      <c r="Z429" s="367">
        <f t="shared" si="954"/>
        <v>0.57494585987261149</v>
      </c>
      <c r="AA429" s="367">
        <f t="shared" si="954"/>
        <v>3.9790636942675151</v>
      </c>
      <c r="AB429" s="367">
        <f t="shared" ref="AB429:AF429" si="955">L429*$E429/1000</f>
        <v>0.99721656050955421</v>
      </c>
      <c r="AC429" s="367">
        <f t="shared" si="955"/>
        <v>3.1754235668789805</v>
      </c>
      <c r="AD429" s="367">
        <f t="shared" si="955"/>
        <v>7.1961783439490445E-2</v>
      </c>
      <c r="AE429" s="367">
        <f t="shared" si="955"/>
        <v>0.41226433121019096</v>
      </c>
      <c r="AF429" s="367">
        <f t="shared" si="955"/>
        <v>0.51084713375796176</v>
      </c>
      <c r="AG429" s="368">
        <f t="shared" si="917"/>
        <v>0.60189531546295527</v>
      </c>
      <c r="AH429" s="369"/>
      <c r="AI429" s="344">
        <v>176.29332480398196</v>
      </c>
      <c r="AJ429" s="193"/>
      <c r="AK429" s="193"/>
      <c r="AL429" s="193"/>
      <c r="AM429" s="193"/>
    </row>
    <row r="430" spans="1:39" ht="12.75" customHeight="1">
      <c r="A430" s="329">
        <v>427</v>
      </c>
      <c r="B430" s="345">
        <v>12</v>
      </c>
      <c r="C430" s="371">
        <v>28</v>
      </c>
      <c r="D430" s="358">
        <f>測定日数!K32</f>
        <v>28</v>
      </c>
      <c r="E430" s="359">
        <f>mm!K32</f>
        <v>46.178343949044589</v>
      </c>
      <c r="F430" s="360">
        <f>pH!K32</f>
        <v>4.6085010458737958</v>
      </c>
      <c r="G430" s="360">
        <f>EC!K32</f>
        <v>2.15</v>
      </c>
      <c r="H430" s="361">
        <f>'SO4'!K32</f>
        <v>23.006817931034483</v>
      </c>
      <c r="I430" s="361">
        <f>'NO3'!K32</f>
        <v>25.202846896551723</v>
      </c>
      <c r="J430" s="361">
        <f>Cl!K32</f>
        <v>21.63998827586207</v>
      </c>
      <c r="K430" s="361">
        <f>H!K32</f>
        <v>24.631959063265978</v>
      </c>
      <c r="L430" s="361">
        <f>'NH4'!K32</f>
        <v>26.740196551724136</v>
      </c>
      <c r="M430" s="361">
        <f>Na!K32</f>
        <v>16.581233103448273</v>
      </c>
      <c r="N430" s="361">
        <f>K!K32</f>
        <v>2.0305227586206893</v>
      </c>
      <c r="O430" s="361">
        <f>Mg!K32</f>
        <v>4.1008103448275861</v>
      </c>
      <c r="P430" s="362">
        <f>Ca!K32</f>
        <v>11.478720689655169</v>
      </c>
      <c r="Q430" s="363">
        <f t="shared" si="907"/>
        <v>0.22486544933131852</v>
      </c>
      <c r="R430" s="364">
        <f t="shared" si="908"/>
        <v>92.856471034482752</v>
      </c>
      <c r="S430" s="365">
        <f t="shared" si="909"/>
        <v>101.14297354602459</v>
      </c>
      <c r="T430" s="365">
        <f t="shared" si="910"/>
        <v>93.081336483814084</v>
      </c>
      <c r="U430" s="365">
        <f t="shared" si="911"/>
        <v>4.2714052761646162</v>
      </c>
      <c r="V430" s="365">
        <f t="shared" si="912"/>
        <v>4.1506838464103692</v>
      </c>
      <c r="W430" s="358">
        <f t="shared" si="913"/>
        <v>-2.3726878899791592</v>
      </c>
      <c r="X430" s="366">
        <f t="shared" si="914"/>
        <v>46.178343949044589</v>
      </c>
      <c r="Y430" s="367">
        <f t="shared" ref="Y430:AA430" si="956">H430*$E430/1000</f>
        <v>1.0624167515923568</v>
      </c>
      <c r="Z430" s="367">
        <f t="shared" si="956"/>
        <v>1.1638257324840766</v>
      </c>
      <c r="AA430" s="367">
        <f t="shared" si="956"/>
        <v>0.999298821656051</v>
      </c>
      <c r="AB430" s="367">
        <f t="shared" ref="AB430:AF430" si="957">L430*$E430/1000</f>
        <v>1.2348179936305732</v>
      </c>
      <c r="AC430" s="367">
        <f t="shared" si="957"/>
        <v>0.76569388535031835</v>
      </c>
      <c r="AD430" s="367">
        <f t="shared" si="957"/>
        <v>9.3766178343949041E-2</v>
      </c>
      <c r="AE430" s="367">
        <f t="shared" si="957"/>
        <v>0.18936863057324843</v>
      </c>
      <c r="AF430" s="367">
        <f t="shared" si="957"/>
        <v>0.53006831210191074</v>
      </c>
      <c r="AG430" s="368">
        <f t="shared" si="917"/>
        <v>1.1374630777622825</v>
      </c>
      <c r="AH430" s="369"/>
      <c r="AI430" s="344">
        <v>271.17214251154178</v>
      </c>
      <c r="AJ430" s="193"/>
      <c r="AK430" s="193"/>
      <c r="AL430" s="193"/>
      <c r="AM430" s="193"/>
    </row>
    <row r="431" spans="1:39" ht="12.75" customHeight="1">
      <c r="A431" s="329">
        <v>428</v>
      </c>
      <c r="B431" s="345">
        <v>12</v>
      </c>
      <c r="C431" s="371">
        <v>29</v>
      </c>
      <c r="D431" s="358">
        <f>測定日数!K33</f>
        <v>28</v>
      </c>
      <c r="E431" s="359">
        <f>mm!K33</f>
        <v>40.93585866624224</v>
      </c>
      <c r="F431" s="360">
        <f>pH!K33</f>
        <v>4.647038539041513</v>
      </c>
      <c r="G431" s="360">
        <f>EC!K33</f>
        <v>1.9856609642301712</v>
      </c>
      <c r="H431" s="361">
        <f>'SO4'!K33</f>
        <v>25.798846236913231</v>
      </c>
      <c r="I431" s="361">
        <f>'NO3'!K33</f>
        <v>28.914289899060581</v>
      </c>
      <c r="J431" s="361">
        <f>Cl!K33</f>
        <v>12.433015198941842</v>
      </c>
      <c r="K431" s="361">
        <f>H!K33</f>
        <v>22.540391811420474</v>
      </c>
      <c r="L431" s="361">
        <f>'NH4'!K33</f>
        <v>27.025652343332425</v>
      </c>
      <c r="M431" s="361">
        <f>Na!K33</f>
        <v>13.425923731745581</v>
      </c>
      <c r="N431" s="361">
        <f>K!K33</f>
        <v>2.5391089561796725</v>
      </c>
      <c r="O431" s="361">
        <f>Mg!K33</f>
        <v>2.8733303893144919</v>
      </c>
      <c r="P431" s="362">
        <f>Ca!K33</f>
        <v>8.9114733208544035</v>
      </c>
      <c r="Q431" s="363">
        <f t="shared" si="907"/>
        <v>0.24573115627322772</v>
      </c>
      <c r="R431" s="364">
        <f t="shared" si="908"/>
        <v>92.944997571828893</v>
      </c>
      <c r="S431" s="365">
        <f t="shared" si="909"/>
        <v>89.100684263015935</v>
      </c>
      <c r="T431" s="365">
        <f t="shared" si="910"/>
        <v>93.190728728102115</v>
      </c>
      <c r="U431" s="365">
        <f t="shared" si="911"/>
        <v>-2.1117300174692355</v>
      </c>
      <c r="V431" s="365">
        <f t="shared" si="912"/>
        <v>-2.2436846574256699</v>
      </c>
      <c r="W431" s="358">
        <f t="shared" si="913"/>
        <v>-1.566858222318495</v>
      </c>
      <c r="X431" s="366">
        <f t="shared" si="914"/>
        <v>40.93585866624224</v>
      </c>
      <c r="Y431" s="367">
        <f t="shared" ref="Y431:AA431" si="958">H431*$E431/1000</f>
        <v>1.0560979233063954</v>
      </c>
      <c r="Z431" s="367">
        <f t="shared" si="958"/>
        <v>1.1836312847426995</v>
      </c>
      <c r="AA431" s="367">
        <f t="shared" si="958"/>
        <v>0.50895615297912489</v>
      </c>
      <c r="AB431" s="367">
        <f t="shared" ref="AB431:AF431" si="959">L431*$E431/1000</f>
        <v>1.1063182846896547</v>
      </c>
      <c r="AC431" s="367">
        <f t="shared" si="959"/>
        <v>0.54960171634648458</v>
      </c>
      <c r="AD431" s="367">
        <f t="shared" si="959"/>
        <v>0.10394060536836093</v>
      </c>
      <c r="AE431" s="367">
        <f t="shared" si="959"/>
        <v>0.11762224671839684</v>
      </c>
      <c r="AF431" s="367">
        <f t="shared" si="959"/>
        <v>0.36479881237048428</v>
      </c>
      <c r="AG431" s="368">
        <f t="shared" si="917"/>
        <v>0.92271029347403233</v>
      </c>
      <c r="AH431" s="369"/>
      <c r="AI431" s="344">
        <v>182.04568183484483</v>
      </c>
      <c r="AJ431" s="193"/>
      <c r="AK431" s="193"/>
      <c r="AL431" s="193"/>
      <c r="AM431" s="193"/>
    </row>
    <row r="432" spans="1:39" ht="12.75" customHeight="1">
      <c r="A432" s="329">
        <v>429</v>
      </c>
      <c r="B432" s="345">
        <v>12</v>
      </c>
      <c r="C432" s="371">
        <v>30</v>
      </c>
      <c r="D432" s="358">
        <f>測定日数!K34</f>
        <v>28</v>
      </c>
      <c r="E432" s="359">
        <f>mm!K34</f>
        <v>44.36305732484076</v>
      </c>
      <c r="F432" s="360">
        <f>pH!K34</f>
        <v>4.3182194211854359</v>
      </c>
      <c r="G432" s="360">
        <f>EC!K34</f>
        <v>3.0969777458722185</v>
      </c>
      <c r="H432" s="361">
        <f>'SO4'!K34</f>
        <v>32.069787980980422</v>
      </c>
      <c r="I432" s="361">
        <f>'NO3'!K34</f>
        <v>33.775105786921152</v>
      </c>
      <c r="J432" s="361">
        <f>Cl!K34</f>
        <v>30.035083740281092</v>
      </c>
      <c r="K432" s="361">
        <f>H!K34</f>
        <v>48.059647248439539</v>
      </c>
      <c r="L432" s="361">
        <f>'NH4'!K34</f>
        <v>34.150479989430842</v>
      </c>
      <c r="M432" s="361">
        <f>Na!K34</f>
        <v>23.587801681620061</v>
      </c>
      <c r="N432" s="361">
        <f>K!K34</f>
        <v>2.064046942788476</v>
      </c>
      <c r="O432" s="361">
        <f>Mg!K34</f>
        <v>3.1122482714323496</v>
      </c>
      <c r="P432" s="362">
        <f>Ca!K34</f>
        <v>6.3722519068109289</v>
      </c>
      <c r="Q432" s="363">
        <f t="shared" si="907"/>
        <v>0.11525004572004616</v>
      </c>
      <c r="R432" s="364">
        <f t="shared" si="908"/>
        <v>127.94976548916308</v>
      </c>
      <c r="S432" s="365">
        <f t="shared" si="909"/>
        <v>126.83097621876549</v>
      </c>
      <c r="T432" s="365">
        <f t="shared" si="910"/>
        <v>128.06501553488312</v>
      </c>
      <c r="U432" s="365">
        <f t="shared" si="911"/>
        <v>-0.43911846040551161</v>
      </c>
      <c r="V432" s="365">
        <f t="shared" si="912"/>
        <v>-0.484134453283323</v>
      </c>
      <c r="W432" s="358">
        <f t="shared" si="913"/>
        <v>0.97815200798271218</v>
      </c>
      <c r="X432" s="366">
        <f t="shared" si="914"/>
        <v>44.36305732484076</v>
      </c>
      <c r="Y432" s="367">
        <f t="shared" ref="Y432:AA432" si="960">H432*$E432/1000</f>
        <v>1.4227138425957238</v>
      </c>
      <c r="Z432" s="367">
        <f t="shared" si="960"/>
        <v>1.498366954177744</v>
      </c>
      <c r="AA432" s="367">
        <f t="shared" si="960"/>
        <v>1.3324481417264826</v>
      </c>
      <c r="AB432" s="367">
        <f t="shared" ref="AB432:AF432" si="961">L432*$E432/1000</f>
        <v>1.5150197014419478</v>
      </c>
      <c r="AC432" s="367">
        <f t="shared" si="961"/>
        <v>1.046426998168686</v>
      </c>
      <c r="AD432" s="367">
        <f t="shared" si="961"/>
        <v>9.1567432844087471E-2</v>
      </c>
      <c r="AE432" s="367">
        <f t="shared" si="961"/>
        <v>0.13806884847468989</v>
      </c>
      <c r="AF432" s="367">
        <f t="shared" si="961"/>
        <v>0.28269257663017905</v>
      </c>
      <c r="AG432" s="368">
        <f t="shared" si="917"/>
        <v>2.1320728858941487</v>
      </c>
      <c r="AH432" s="369"/>
      <c r="AI432" s="344">
        <v>254.78074170792857</v>
      </c>
      <c r="AJ432" s="193"/>
      <c r="AK432" s="193"/>
      <c r="AL432" s="193"/>
      <c r="AM432" s="193"/>
    </row>
    <row r="433" spans="1:39" ht="12.75" customHeight="1">
      <c r="A433" s="329">
        <v>430</v>
      </c>
      <c r="B433" s="345">
        <v>12</v>
      </c>
      <c r="C433" s="371">
        <v>31</v>
      </c>
      <c r="D433" s="358">
        <f>測定日数!K35</f>
        <v>0</v>
      </c>
      <c r="E433" s="359"/>
      <c r="F433" s="360"/>
      <c r="G433" s="360"/>
      <c r="H433" s="361"/>
      <c r="I433" s="361"/>
      <c r="J433" s="361"/>
      <c r="K433" s="361"/>
      <c r="L433" s="361"/>
      <c r="M433" s="361"/>
      <c r="N433" s="361"/>
      <c r="O433" s="361"/>
      <c r="P433" s="362"/>
      <c r="Q433" s="363"/>
      <c r="R433" s="364"/>
      <c r="S433" s="365"/>
      <c r="T433" s="365"/>
      <c r="U433" s="365"/>
      <c r="V433" s="365"/>
      <c r="W433" s="358"/>
      <c r="X433" s="366"/>
      <c r="Y433" s="367"/>
      <c r="Z433" s="367"/>
      <c r="AA433" s="367"/>
      <c r="AB433" s="367"/>
      <c r="AC433" s="367"/>
      <c r="AD433" s="367"/>
      <c r="AE433" s="367"/>
      <c r="AF433" s="367"/>
      <c r="AG433" s="368"/>
      <c r="AH433" s="369"/>
      <c r="AI433" s="344"/>
      <c r="AJ433" s="193"/>
      <c r="AK433" s="193"/>
      <c r="AL433" s="193"/>
      <c r="AM433" s="193"/>
    </row>
    <row r="434" spans="1:39" ht="12.75" customHeight="1">
      <c r="A434" s="329">
        <v>431</v>
      </c>
      <c r="B434" s="345">
        <v>12</v>
      </c>
      <c r="C434" s="371">
        <v>32</v>
      </c>
      <c r="D434" s="358">
        <f>測定日数!K36</f>
        <v>29</v>
      </c>
      <c r="E434" s="359">
        <f>mm!K36</f>
        <v>37.101910828025481</v>
      </c>
      <c r="F434" s="360">
        <f>pH!K36</f>
        <v>4.4129243019943267</v>
      </c>
      <c r="G434" s="360">
        <f>EC!K36</f>
        <v>2.5961201716738196</v>
      </c>
      <c r="H434" s="361">
        <f>'SO4'!K36</f>
        <v>22.347450643776828</v>
      </c>
      <c r="I434" s="361">
        <f>'NO3'!K36</f>
        <v>28.930180257510731</v>
      </c>
      <c r="J434" s="361">
        <f>Cl!K36</f>
        <v>18.66017167381974</v>
      </c>
      <c r="K434" s="361">
        <f>H!K36</f>
        <v>38.643432711237836</v>
      </c>
      <c r="L434" s="361">
        <f>'NH4'!K36</f>
        <v>25.35812875536481</v>
      </c>
      <c r="M434" s="361">
        <f>Na!K36</f>
        <v>15.209459227467811</v>
      </c>
      <c r="N434" s="361">
        <f>K!K36</f>
        <v>0.59637768240343347</v>
      </c>
      <c r="O434" s="361">
        <f>Mg!K36</f>
        <v>2.7250901287553648</v>
      </c>
      <c r="P434" s="362">
        <f>Ca!K36</f>
        <v>6.7521716738197419</v>
      </c>
      <c r="Q434" s="363">
        <f t="shared" ref="Q434:Q457" si="962">1.24*10^(F434-5.35)</f>
        <v>0.14333293276663789</v>
      </c>
      <c r="R434" s="364">
        <f t="shared" ref="R434:R457" si="963">SUM(H434:J434)+H434</f>
        <v>92.285253218884122</v>
      </c>
      <c r="S434" s="365">
        <f t="shared" ref="S434:S457" si="964">SUM(K434:P434)+O434+P434</f>
        <v>98.761921981624127</v>
      </c>
      <c r="T434" s="365">
        <f t="shared" ref="T434:T457" si="965">SUM(H434:J434,Q434)+H434</f>
        <v>92.428586151650762</v>
      </c>
      <c r="U434" s="365">
        <f t="shared" ref="U434:U439" si="966">(S434-R434)/(R434+S434)*100</f>
        <v>3.3900887338127856</v>
      </c>
      <c r="V434" s="365">
        <f t="shared" ref="V434:V457" si="967">(S434-T434)/(S434+T434)*100</f>
        <v>3.312578585521897</v>
      </c>
      <c r="W434" s="358">
        <f t="shared" ref="W434:W439" si="968">100*((349.7*10^(2-F434)+(80*2*H434+71.5*I434+76.3*J434+73.5*L434+50.1*M434+73.5*N434+59.8*2*P434+53.3*2*O434)/10000)-G434)/((349.7*10^(2-F434)+(80*2*H434+71.5*I434+76.3*J434+73.5*L434+50.1*M434+73.5*N434+59.8*2*P434+53.3*2*O434)/10000)+G434)</f>
        <v>-3.204145058302589</v>
      </c>
      <c r="X434" s="366">
        <f t="shared" ref="X434:X457" si="969">E434</f>
        <v>37.101910828025481</v>
      </c>
      <c r="Y434" s="367">
        <f t="shared" ref="Y434:AA434" si="970">H434*$E434/1000</f>
        <v>0.82913312101910841</v>
      </c>
      <c r="Z434" s="367">
        <f t="shared" si="970"/>
        <v>1.0733649681528663</v>
      </c>
      <c r="AA434" s="367">
        <f t="shared" si="970"/>
        <v>0.692328025477707</v>
      </c>
      <c r="AB434" s="367">
        <f t="shared" ref="AB434:AF434" si="971">L434*$E434/1000</f>
        <v>0.94083503184713391</v>
      </c>
      <c r="AC434" s="367">
        <f t="shared" si="971"/>
        <v>0.56430000000000002</v>
      </c>
      <c r="AD434" s="367">
        <f t="shared" si="971"/>
        <v>2.2126751592356692E-2</v>
      </c>
      <c r="AE434" s="367">
        <f t="shared" si="971"/>
        <v>0.10110605095541401</v>
      </c>
      <c r="AF434" s="367">
        <f t="shared" si="971"/>
        <v>0.25051847133757965</v>
      </c>
      <c r="AG434" s="368">
        <f t="shared" ref="AG434:AG457" si="972">K434*$E434/1000</f>
        <v>1.4337451945411492</v>
      </c>
      <c r="AH434" s="369"/>
      <c r="AI434" s="344">
        <v>191.04717520050826</v>
      </c>
      <c r="AJ434" s="193"/>
      <c r="AK434" s="193"/>
      <c r="AL434" s="193"/>
      <c r="AM434" s="193"/>
    </row>
    <row r="435" spans="1:39" ht="12.75" customHeight="1">
      <c r="A435" s="329">
        <v>432</v>
      </c>
      <c r="B435" s="345">
        <v>12</v>
      </c>
      <c r="C435" s="371">
        <v>33</v>
      </c>
      <c r="D435" s="358">
        <f>測定日数!K37</f>
        <v>29</v>
      </c>
      <c r="E435" s="359">
        <f>mm!K37</f>
        <v>56.687898089171973</v>
      </c>
      <c r="F435" s="360">
        <f>pH!K37</f>
        <v>4.5794956942706051</v>
      </c>
      <c r="G435" s="360">
        <f>EC!K37</f>
        <v>2.6398876404494382</v>
      </c>
      <c r="H435" s="361">
        <f>'SO4'!K37</f>
        <v>24.888851069205341</v>
      </c>
      <c r="I435" s="361">
        <f>'NO3'!K37</f>
        <v>34.615155310748349</v>
      </c>
      <c r="J435" s="361">
        <f>Cl!K37</f>
        <v>26.836764737108826</v>
      </c>
      <c r="K435" s="361">
        <f>H!K37</f>
        <v>26.333240511326427</v>
      </c>
      <c r="L435" s="361">
        <f>'NH4'!K37</f>
        <v>39.66234830775516</v>
      </c>
      <c r="M435" s="361">
        <f>Na!K37</f>
        <v>16.851611105952269</v>
      </c>
      <c r="N435" s="361">
        <f>K!K37</f>
        <v>1.4172827599446163</v>
      </c>
      <c r="O435" s="361">
        <f>Mg!K37</f>
        <v>3.1898059311349458</v>
      </c>
      <c r="P435" s="362">
        <f>Ca!K37</f>
        <v>8.6390421404382263</v>
      </c>
      <c r="Q435" s="363">
        <f t="shared" si="962"/>
        <v>0.21033782531586157</v>
      </c>
      <c r="R435" s="364">
        <f t="shared" si="963"/>
        <v>111.22962218626786</v>
      </c>
      <c r="S435" s="365">
        <f t="shared" si="964"/>
        <v>107.9221788281248</v>
      </c>
      <c r="T435" s="365">
        <f t="shared" si="965"/>
        <v>111.43996001158372</v>
      </c>
      <c r="U435" s="365">
        <f t="shared" si="966"/>
        <v>-1.5092019973524409</v>
      </c>
      <c r="V435" s="365">
        <f t="shared" si="967"/>
        <v>-1.6036409938678715</v>
      </c>
      <c r="W435" s="358">
        <f t="shared" si="968"/>
        <v>-6.9877654649953804</v>
      </c>
      <c r="X435" s="366">
        <f t="shared" si="969"/>
        <v>56.687898089171973</v>
      </c>
      <c r="Y435" s="367">
        <f t="shared" ref="Y435:AA435" si="973">H435*$E435/1000</f>
        <v>1.4108966529676914</v>
      </c>
      <c r="Z435" s="367">
        <f t="shared" si="973"/>
        <v>1.9622603965965626</v>
      </c>
      <c r="AA435" s="367">
        <f t="shared" si="973"/>
        <v>1.5213197844603092</v>
      </c>
      <c r="AB435" s="367">
        <f t="shared" ref="AB435:AF435" si="974">L435*$E435/1000</f>
        <v>2.2483751588472667</v>
      </c>
      <c r="AC435" s="367">
        <f t="shared" si="974"/>
        <v>0.95528241301258088</v>
      </c>
      <c r="AD435" s="367">
        <f t="shared" si="974"/>
        <v>8.0342780659280785E-2</v>
      </c>
      <c r="AE435" s="367">
        <f t="shared" si="974"/>
        <v>0.18082339354841412</v>
      </c>
      <c r="AF435" s="367">
        <f t="shared" si="974"/>
        <v>0.48972914044522431</v>
      </c>
      <c r="AG435" s="368">
        <f t="shared" si="972"/>
        <v>1.4927760544637274</v>
      </c>
      <c r="AH435" s="369"/>
      <c r="AI435" s="344">
        <v>219.15180101439267</v>
      </c>
      <c r="AJ435" s="193"/>
      <c r="AK435" s="193"/>
      <c r="AL435" s="193"/>
      <c r="AM435" s="193"/>
    </row>
    <row r="436" spans="1:39" ht="12.75" customHeight="1">
      <c r="A436" s="329">
        <v>433</v>
      </c>
      <c r="B436" s="345">
        <v>12</v>
      </c>
      <c r="C436" s="371">
        <v>34</v>
      </c>
      <c r="D436" s="358">
        <f>測定日数!K38</f>
        <v>28</v>
      </c>
      <c r="E436" s="359">
        <f>mm!K38</f>
        <v>60.471037555697009</v>
      </c>
      <c r="F436" s="360">
        <f>pH!K38</f>
        <v>4.3544452553951931</v>
      </c>
      <c r="G436" s="360">
        <f>EC!K38</f>
        <v>3.362526315789474</v>
      </c>
      <c r="H436" s="361">
        <f>'SO4'!K38</f>
        <v>22.116105263157895</v>
      </c>
      <c r="I436" s="361">
        <f>'NO3'!K38</f>
        <v>27.014736842105265</v>
      </c>
      <c r="J436" s="361">
        <f>Cl!K38</f>
        <v>82.330894736842112</v>
      </c>
      <c r="K436" s="361">
        <f>H!K38</f>
        <v>44.213484627806672</v>
      </c>
      <c r="L436" s="361">
        <f>'NH4'!K38</f>
        <v>6.010210526315789</v>
      </c>
      <c r="M436" s="361">
        <f>Na!K38</f>
        <v>79.082684210526324</v>
      </c>
      <c r="N436" s="361">
        <f>K!K38</f>
        <v>3.055368421052632</v>
      </c>
      <c r="O436" s="361">
        <f>Mg!K38</f>
        <v>8.327105263157895</v>
      </c>
      <c r="P436" s="362">
        <f>Ca!K38</f>
        <v>5.7436842105263155</v>
      </c>
      <c r="Q436" s="363">
        <f t="shared" si="962"/>
        <v>0.12527572954945168</v>
      </c>
      <c r="R436" s="364">
        <f t="shared" si="963"/>
        <v>153.57784210526316</v>
      </c>
      <c r="S436" s="365">
        <f t="shared" si="964"/>
        <v>160.50332673306985</v>
      </c>
      <c r="T436" s="365">
        <f t="shared" si="965"/>
        <v>153.70311783481262</v>
      </c>
      <c r="U436" s="365">
        <f t="shared" si="966"/>
        <v>2.2049983618634106</v>
      </c>
      <c r="V436" s="365">
        <f t="shared" si="967"/>
        <v>2.1642487020307097</v>
      </c>
      <c r="W436" s="358">
        <f t="shared" si="968"/>
        <v>-0.31152743496870322</v>
      </c>
      <c r="X436" s="366">
        <f t="shared" si="969"/>
        <v>60.471037555697009</v>
      </c>
      <c r="Y436" s="367">
        <f t="shared" ref="Y436:AA436" si="975">H436*$E436/1000</f>
        <v>1.3373838319541693</v>
      </c>
      <c r="Z436" s="367">
        <f t="shared" si="975"/>
        <v>1.6336091661362191</v>
      </c>
      <c r="AA436" s="367">
        <f t="shared" si="975"/>
        <v>4.9786346276257163</v>
      </c>
      <c r="AB436" s="367">
        <f t="shared" ref="AB436:AF436" si="976">L436*$E436/1000</f>
        <v>0.36344366645448756</v>
      </c>
      <c r="AC436" s="367">
        <f t="shared" si="976"/>
        <v>4.7822119669000642</v>
      </c>
      <c r="AD436" s="367">
        <f t="shared" si="976"/>
        <v>0.18476129853596437</v>
      </c>
      <c r="AE436" s="367">
        <f t="shared" si="976"/>
        <v>0.50354869509866329</v>
      </c>
      <c r="AF436" s="367">
        <f t="shared" si="976"/>
        <v>0.34732654360280074</v>
      </c>
      <c r="AG436" s="368">
        <f t="shared" si="972"/>
        <v>2.6736352893963296</v>
      </c>
      <c r="AH436" s="369"/>
      <c r="AI436" s="344">
        <v>314.08116883833304</v>
      </c>
      <c r="AJ436" s="193"/>
      <c r="AK436" s="193"/>
      <c r="AL436" s="193"/>
      <c r="AM436" s="193"/>
    </row>
    <row r="437" spans="1:39" ht="12.75" customHeight="1">
      <c r="A437" s="329">
        <v>434</v>
      </c>
      <c r="B437" s="345">
        <v>12</v>
      </c>
      <c r="C437" s="371">
        <v>35</v>
      </c>
      <c r="D437" s="358">
        <f>測定日数!K39</f>
        <v>28</v>
      </c>
      <c r="E437" s="359">
        <f>mm!K39</f>
        <v>29.129284337498127</v>
      </c>
      <c r="F437" s="360">
        <f>pH!K39</f>
        <v>4.3975435756099355</v>
      </c>
      <c r="G437" s="360">
        <f>EC!K39</f>
        <v>2.8864418212478919</v>
      </c>
      <c r="H437" s="361">
        <f>'SO4'!K39</f>
        <v>29.509157830002962</v>
      </c>
      <c r="I437" s="361">
        <f>'NO3'!K39</f>
        <v>32.491413328753758</v>
      </c>
      <c r="J437" s="361">
        <f>Cl!K39</f>
        <v>27.955749251802285</v>
      </c>
      <c r="K437" s="361">
        <f>H!K39</f>
        <v>40.03652950427692</v>
      </c>
      <c r="L437" s="361">
        <f>'NH4'!K39</f>
        <v>30.49006081501479</v>
      </c>
      <c r="M437" s="361">
        <f>Na!K39</f>
        <v>21.777787971626601</v>
      </c>
      <c r="N437" s="361">
        <f>K!K39</f>
        <v>1.7094080005002954</v>
      </c>
      <c r="O437" s="361">
        <f>Mg!K39</f>
        <v>3.9282901619719777</v>
      </c>
      <c r="P437" s="362">
        <f>Ca!K39</f>
        <v>13.434019101154338</v>
      </c>
      <c r="Q437" s="363">
        <f t="shared" si="962"/>
        <v>0.13834557118843818</v>
      </c>
      <c r="R437" s="364">
        <f t="shared" si="963"/>
        <v>119.46547824056196</v>
      </c>
      <c r="S437" s="365">
        <f t="shared" si="964"/>
        <v>128.73840481767124</v>
      </c>
      <c r="T437" s="365">
        <f t="shared" si="965"/>
        <v>119.6038238117504</v>
      </c>
      <c r="U437" s="365">
        <f t="shared" si="966"/>
        <v>3.7360118878291986</v>
      </c>
      <c r="V437" s="365">
        <f t="shared" si="967"/>
        <v>3.6782230135944922</v>
      </c>
      <c r="W437" s="358">
        <f t="shared" si="968"/>
        <v>-0.35258193582579589</v>
      </c>
      <c r="X437" s="366">
        <f t="shared" si="969"/>
        <v>29.129284337498127</v>
      </c>
      <c r="Y437" s="367">
        <f t="shared" ref="Y437:AA437" si="977">H437*$E437/1000</f>
        <v>0.85958064899026554</v>
      </c>
      <c r="Z437" s="367">
        <f t="shared" si="977"/>
        <v>0.94645161738044481</v>
      </c>
      <c r="AA437" s="367">
        <f t="shared" si="977"/>
        <v>0.81433096882354927</v>
      </c>
      <c r="AB437" s="367">
        <f t="shared" ref="AB437:AF437" si="978">L437*$E437/1000</f>
        <v>0.88815365094817567</v>
      </c>
      <c r="AC437" s="367">
        <f t="shared" si="978"/>
        <v>0.63437137806725785</v>
      </c>
      <c r="AD437" s="367">
        <f t="shared" si="978"/>
        <v>4.9793831695367247E-2</v>
      </c>
      <c r="AE437" s="367">
        <f t="shared" si="978"/>
        <v>0.11442828108827831</v>
      </c>
      <c r="AF437" s="367">
        <f t="shared" si="978"/>
        <v>0.39132336219290575</v>
      </c>
      <c r="AG437" s="368">
        <f t="shared" si="972"/>
        <v>1.1662354518167153</v>
      </c>
      <c r="AH437" s="369"/>
      <c r="AI437" s="344">
        <v>248.2038830582332</v>
      </c>
      <c r="AJ437" s="193"/>
      <c r="AK437" s="193"/>
      <c r="AL437" s="193"/>
      <c r="AM437" s="193"/>
    </row>
    <row r="438" spans="1:39" ht="12.75" customHeight="1">
      <c r="A438" s="329">
        <v>435</v>
      </c>
      <c r="B438" s="345">
        <v>12</v>
      </c>
      <c r="C438" s="331">
        <v>37</v>
      </c>
      <c r="D438" s="358">
        <f>測定日数!K41</f>
        <v>29</v>
      </c>
      <c r="E438" s="359">
        <f>mm!K41</f>
        <v>224.90445859872611</v>
      </c>
      <c r="F438" s="360">
        <f>pH!K41</f>
        <v>4.5999999999999996</v>
      </c>
      <c r="G438" s="360">
        <f>EC!K41</f>
        <v>7.4</v>
      </c>
      <c r="H438" s="361">
        <f>'SO4'!K41</f>
        <v>48.509529103635515</v>
      </c>
      <c r="I438" s="361">
        <f>'NO3'!K41</f>
        <v>30.158906796075794</v>
      </c>
      <c r="J438" s="361">
        <f>Cl!K41</f>
        <v>524.92475890411731</v>
      </c>
      <c r="K438" s="361">
        <f>H!K41</f>
        <v>25.118864315095834</v>
      </c>
      <c r="L438" s="361">
        <f>'NH4'!K41</f>
        <v>28.827550268040781</v>
      </c>
      <c r="M438" s="361">
        <f>Na!K41</f>
        <v>404.52722511722595</v>
      </c>
      <c r="N438" s="361">
        <f>K!K41</f>
        <v>11.253686221651579</v>
      </c>
      <c r="O438" s="361">
        <f>Mg!K41</f>
        <v>46.081053281217855</v>
      </c>
      <c r="P438" s="362">
        <f>Ca!K41</f>
        <v>16.966914516692448</v>
      </c>
      <c r="Q438" s="363">
        <f t="shared" si="962"/>
        <v>0.22050664684482638</v>
      </c>
      <c r="R438" s="364">
        <f t="shared" si="963"/>
        <v>652.10272390746411</v>
      </c>
      <c r="S438" s="365">
        <f t="shared" si="964"/>
        <v>595.82326151783468</v>
      </c>
      <c r="T438" s="365">
        <f t="shared" si="965"/>
        <v>652.32323055430891</v>
      </c>
      <c r="U438" s="365">
        <f t="shared" si="966"/>
        <v>-4.5098397699002275</v>
      </c>
      <c r="V438" s="365">
        <f t="shared" si="967"/>
        <v>-4.5267097568550865</v>
      </c>
      <c r="W438" s="358">
        <f t="shared" si="968"/>
        <v>9.1511665128876718</v>
      </c>
      <c r="X438" s="366">
        <f t="shared" si="969"/>
        <v>224.90445859872611</v>
      </c>
      <c r="Y438" s="367">
        <f t="shared" ref="Y438:AA438" si="979">H438*$E438/1000</f>
        <v>10.910009379932292</v>
      </c>
      <c r="Z438" s="367">
        <f t="shared" si="979"/>
        <v>6.7828726049008674</v>
      </c>
      <c r="AA438" s="367">
        <f t="shared" si="979"/>
        <v>118.05791870639733</v>
      </c>
      <c r="AB438" s="367">
        <f t="shared" ref="AB438:AF438" si="980">L438*$E438/1000</f>
        <v>6.4834445857612737</v>
      </c>
      <c r="AC438" s="367">
        <f t="shared" si="980"/>
        <v>90.979976553434696</v>
      </c>
      <c r="AD438" s="367">
        <f t="shared" si="980"/>
        <v>2.5310042069204921</v>
      </c>
      <c r="AE438" s="367">
        <f t="shared" si="980"/>
        <v>10.363834339871353</v>
      </c>
      <c r="AF438" s="367">
        <f t="shared" si="980"/>
        <v>3.8159347234675813</v>
      </c>
      <c r="AG438" s="368">
        <f t="shared" si="972"/>
        <v>5.6493445794014896</v>
      </c>
      <c r="AH438" s="369"/>
      <c r="AI438" s="344">
        <v>1247.9259854252987</v>
      </c>
      <c r="AJ438" s="193"/>
      <c r="AK438" s="193"/>
      <c r="AL438" s="193"/>
      <c r="AM438" s="193"/>
    </row>
    <row r="439" spans="1:39" ht="12.75" customHeight="1">
      <c r="A439" s="329">
        <v>436</v>
      </c>
      <c r="B439" s="345">
        <v>12</v>
      </c>
      <c r="C439" s="331">
        <v>38</v>
      </c>
      <c r="D439" s="358">
        <f>測定日数!K42</f>
        <v>29</v>
      </c>
      <c r="E439" s="359">
        <f>mm!K42</f>
        <v>202.10057288351368</v>
      </c>
      <c r="F439" s="360">
        <f>pH!K42</f>
        <v>4.7087231630728548</v>
      </c>
      <c r="G439" s="360">
        <f>EC!K42</f>
        <v>4.4797275590551182</v>
      </c>
      <c r="H439" s="361">
        <f>'SO4'!K42</f>
        <v>27.571200873469827</v>
      </c>
      <c r="I439" s="361">
        <f>'NO3'!K42</f>
        <v>17.67575308610617</v>
      </c>
      <c r="J439" s="361">
        <f>Cl!K42</f>
        <v>222.03422809102315</v>
      </c>
      <c r="K439" s="361">
        <f>H!K42</f>
        <v>19.555856281930357</v>
      </c>
      <c r="L439" s="361">
        <f>'NH4'!K42</f>
        <v>19.500410286851615</v>
      </c>
      <c r="M439" s="361">
        <f>Na!K42</f>
        <v>197.37331876577628</v>
      </c>
      <c r="N439" s="361">
        <f>K!K42</f>
        <v>5.7555450389673162</v>
      </c>
      <c r="O439" s="361">
        <f>Mg!K42</f>
        <v>23.451342985909651</v>
      </c>
      <c r="P439" s="362">
        <f>Ca!K42</f>
        <v>11.523881371116037</v>
      </c>
      <c r="Q439" s="363">
        <f t="shared" si="962"/>
        <v>0.28323364944085216</v>
      </c>
      <c r="R439" s="364">
        <f t="shared" si="963"/>
        <v>294.85238292406899</v>
      </c>
      <c r="S439" s="365">
        <f t="shared" si="964"/>
        <v>312.13557908757696</v>
      </c>
      <c r="T439" s="365">
        <f t="shared" si="965"/>
        <v>295.13561657350982</v>
      </c>
      <c r="U439" s="365">
        <f t="shared" si="966"/>
        <v>2.8473704991164821</v>
      </c>
      <c r="V439" s="365">
        <f t="shared" si="967"/>
        <v>2.7994020851854597</v>
      </c>
      <c r="W439" s="358">
        <f t="shared" si="968"/>
        <v>0.31233599597487333</v>
      </c>
      <c r="X439" s="366">
        <f t="shared" si="969"/>
        <v>202.10057288351368</v>
      </c>
      <c r="Y439" s="367">
        <f t="shared" ref="Y439:AA439" si="981">H439*$E439/1000</f>
        <v>5.5721554916146854</v>
      </c>
      <c r="Z439" s="367">
        <f t="shared" si="981"/>
        <v>3.5722798248495917</v>
      </c>
      <c r="AA439" s="367">
        <f t="shared" si="981"/>
        <v>44.873244696944525</v>
      </c>
      <c r="AB439" s="367">
        <f t="shared" ref="AB439:AF439" si="982">L439*$E439/1000</f>
        <v>3.9410440904362747</v>
      </c>
      <c r="AC439" s="367">
        <f t="shared" si="982"/>
        <v>39.889260794483747</v>
      </c>
      <c r="AD439" s="367">
        <f t="shared" si="982"/>
        <v>1.1631989496321595</v>
      </c>
      <c r="AE439" s="367">
        <f t="shared" si="982"/>
        <v>4.7395298523401106</v>
      </c>
      <c r="AF439" s="367">
        <f t="shared" si="982"/>
        <v>2.3289830269442025</v>
      </c>
      <c r="AG439" s="368">
        <f t="shared" si="972"/>
        <v>3.9522497578057849</v>
      </c>
      <c r="AH439" s="369"/>
      <c r="AI439" s="344">
        <v>606.987962011646</v>
      </c>
      <c r="AJ439" s="193"/>
      <c r="AK439" s="193"/>
      <c r="AL439" s="193"/>
      <c r="AM439" s="193"/>
    </row>
    <row r="440" spans="1:39" ht="12.75" customHeight="1">
      <c r="A440" s="329">
        <v>437</v>
      </c>
      <c r="B440" s="345">
        <v>12</v>
      </c>
      <c r="C440" s="331">
        <v>39</v>
      </c>
      <c r="D440" s="358">
        <f>測定日数!K43</f>
        <v>28</v>
      </c>
      <c r="E440" s="359">
        <f>mm!K43</f>
        <v>89.5</v>
      </c>
      <c r="F440" s="360">
        <f>pH!K43</f>
        <v>4.5242015311569759</v>
      </c>
      <c r="G440" s="360">
        <f>EC!K43</f>
        <v>1.7606703910614527</v>
      </c>
      <c r="H440" s="361">
        <f>'SO4'!K43</f>
        <v>15.281564245810056</v>
      </c>
      <c r="I440" s="361">
        <f>'NO3'!K43</f>
        <v>17.172067039106146</v>
      </c>
      <c r="J440" s="361">
        <f>Cl!K43</f>
        <v>13.624581005586593</v>
      </c>
      <c r="K440" s="361">
        <f>H!K43</f>
        <v>17.172067039106146</v>
      </c>
      <c r="L440" s="361">
        <f>'NH4'!K43</f>
        <v>15.85754189944134</v>
      </c>
      <c r="M440" s="361">
        <f>Na!K43</f>
        <v>11.463128491620113</v>
      </c>
      <c r="N440" s="361">
        <f>K!K43</f>
        <v>2.3804469273743019</v>
      </c>
      <c r="O440" s="361">
        <f>Mg!K43</f>
        <v>1.3933519553072626</v>
      </c>
      <c r="P440" s="362">
        <f>Ca!K43</f>
        <v>2.1250837988826814</v>
      </c>
      <c r="Q440" s="363">
        <f t="shared" si="962"/>
        <v>0.18519242403257499</v>
      </c>
      <c r="R440" s="364">
        <f t="shared" si="963"/>
        <v>61.35977653631285</v>
      </c>
      <c r="S440" s="365">
        <f t="shared" si="964"/>
        <v>53.910055865921784</v>
      </c>
      <c r="T440" s="365">
        <f t="shared" si="965"/>
        <v>61.544968960345415</v>
      </c>
      <c r="U440" s="365"/>
      <c r="V440" s="365">
        <f t="shared" si="967"/>
        <v>-6.6128893964661897</v>
      </c>
      <c r="W440" s="358"/>
      <c r="X440" s="366">
        <f t="shared" si="969"/>
        <v>89.5</v>
      </c>
      <c r="Y440" s="367">
        <f t="shared" ref="Y440:AA440" si="983">H440*$E440/1000</f>
        <v>1.3677000000000001</v>
      </c>
      <c r="Z440" s="367">
        <f t="shared" si="983"/>
        <v>1.5369000000000002</v>
      </c>
      <c r="AA440" s="367">
        <f t="shared" si="983"/>
        <v>1.2194</v>
      </c>
      <c r="AB440" s="367">
        <f t="shared" ref="AB440:AF440" si="984">L440*$E440/1000</f>
        <v>1.4192499999999999</v>
      </c>
      <c r="AC440" s="367">
        <f t="shared" si="984"/>
        <v>1.0259500000000001</v>
      </c>
      <c r="AD440" s="367">
        <f t="shared" si="984"/>
        <v>0.21305000000000002</v>
      </c>
      <c r="AE440" s="367">
        <f t="shared" si="984"/>
        <v>0.12470500000000001</v>
      </c>
      <c r="AF440" s="367">
        <f t="shared" si="984"/>
        <v>0.190195</v>
      </c>
      <c r="AG440" s="368">
        <f t="shared" si="972"/>
        <v>1.5369000000000002</v>
      </c>
      <c r="AH440" s="369"/>
      <c r="AI440" s="344">
        <v>0</v>
      </c>
      <c r="AJ440" s="193"/>
      <c r="AK440" s="193"/>
      <c r="AL440" s="193"/>
      <c r="AM440" s="193"/>
    </row>
    <row r="441" spans="1:39" ht="12.75" customHeight="1">
      <c r="A441" s="329">
        <v>438</v>
      </c>
      <c r="B441" s="345">
        <v>12</v>
      </c>
      <c r="C441" s="331">
        <v>40</v>
      </c>
      <c r="D441" s="358">
        <f>測定日数!K44</f>
        <v>28</v>
      </c>
      <c r="E441" s="359">
        <f>mm!K44</f>
        <v>85.063694267515913</v>
      </c>
      <c r="F441" s="360">
        <f>pH!K44</f>
        <v>4.43</v>
      </c>
      <c r="G441" s="360">
        <f>EC!K44</f>
        <v>2.1</v>
      </c>
      <c r="H441" s="361">
        <f>'SO4'!K44</f>
        <v>16.60605700620938</v>
      </c>
      <c r="I441" s="361">
        <f>'NO3'!K44</f>
        <v>23.142062749869876</v>
      </c>
      <c r="J441" s="361">
        <f>Cl!K44</f>
        <v>27.355723254366097</v>
      </c>
      <c r="K441" s="361">
        <f>H!K44</f>
        <v>37.153522909717289</v>
      </c>
      <c r="L441" s="361">
        <f>'NH4'!K44</f>
        <v>14.69092768596928</v>
      </c>
      <c r="M441" s="361">
        <f>Na!K44</f>
        <v>24.134986823011129</v>
      </c>
      <c r="N441" s="361">
        <f>K!K44</f>
        <v>0.76726342710997431</v>
      </c>
      <c r="O441" s="361">
        <f>Mg!K44</f>
        <v>3.2891657963703715</v>
      </c>
      <c r="P441" s="362">
        <f>Ca!K44</f>
        <v>2.9939185649666595</v>
      </c>
      <c r="Q441" s="363">
        <f t="shared" si="962"/>
        <v>0.14908078989255918</v>
      </c>
      <c r="R441" s="364">
        <f t="shared" si="963"/>
        <v>83.709900016654743</v>
      </c>
      <c r="S441" s="365">
        <f t="shared" si="964"/>
        <v>89.312869568481744</v>
      </c>
      <c r="T441" s="365">
        <f t="shared" si="965"/>
        <v>83.858980806547308</v>
      </c>
      <c r="U441" s="365">
        <f t="shared" ref="U441:U454" si="985">(S441-R441)/(R441+S441)*100</f>
        <v>3.2382845132241629</v>
      </c>
      <c r="V441" s="365">
        <f t="shared" si="967"/>
        <v>3.1494083767790433</v>
      </c>
      <c r="W441" s="358">
        <f t="shared" ref="W441:W454" si="986">100*((349.7*10^(2-F441)+(80*2*H441+71.5*I441+76.3*J441+73.5*L441+50.1*M441+73.5*N441+59.8*2*P441+53.3*2*O441)/10000)-G441)/((349.7*10^(2-F441)+(80*2*H441+71.5*I441+76.3*J441+73.5*L441+50.1*M441+73.5*N441+59.8*2*P441+53.3*2*O441)/10000)+G441)</f>
        <v>3.3271411571579859</v>
      </c>
      <c r="X441" s="366">
        <f t="shared" si="969"/>
        <v>85.063694267515913</v>
      </c>
      <c r="Y441" s="367">
        <f t="shared" ref="Y441:AA441" si="987">H441*$E441/1000</f>
        <v>1.4125725561651352</v>
      </c>
      <c r="Z441" s="367">
        <f t="shared" si="987"/>
        <v>1.9685493504745999</v>
      </c>
      <c r="AA441" s="367">
        <f t="shared" si="987"/>
        <v>2.3269788793761732</v>
      </c>
      <c r="AB441" s="367">
        <f t="shared" ref="AB441:AF441" si="988">L441*$E441/1000</f>
        <v>1.2496645811854759</v>
      </c>
      <c r="AC441" s="367">
        <f t="shared" si="988"/>
        <v>2.0530111402631439</v>
      </c>
      <c r="AD441" s="367">
        <f t="shared" si="988"/>
        <v>6.5266261586329338E-2</v>
      </c>
      <c r="AE441" s="367">
        <f t="shared" si="988"/>
        <v>0.27978859369761977</v>
      </c>
      <c r="AF441" s="367">
        <f t="shared" si="988"/>
        <v>0.25467377347216391</v>
      </c>
      <c r="AG441" s="368">
        <f t="shared" si="972"/>
        <v>3.1604159137533396</v>
      </c>
      <c r="AH441" s="369"/>
      <c r="AI441" s="344">
        <v>173.02276958513647</v>
      </c>
      <c r="AJ441" s="193"/>
      <c r="AK441" s="193"/>
      <c r="AL441" s="193"/>
      <c r="AM441" s="193"/>
    </row>
    <row r="442" spans="1:39" ht="12.75" customHeight="1">
      <c r="A442" s="329">
        <v>439</v>
      </c>
      <c r="B442" s="345">
        <v>12</v>
      </c>
      <c r="C442" s="331">
        <v>41</v>
      </c>
      <c r="D442" s="358">
        <f>測定日数!K45</f>
        <v>29</v>
      </c>
      <c r="E442" s="359">
        <f>mm!K45</f>
        <v>77.579617834394895</v>
      </c>
      <c r="F442" s="360">
        <f>pH!K45</f>
        <v>4.3600000000000003</v>
      </c>
      <c r="G442" s="360">
        <f>EC!K45</f>
        <v>2.5</v>
      </c>
      <c r="H442" s="361">
        <f>'SO4'!K45</f>
        <v>23.22</v>
      </c>
      <c r="I442" s="361">
        <f>'NO3'!K45</f>
        <v>18.82</v>
      </c>
      <c r="J442" s="361">
        <f>Cl!K45</f>
        <v>15.42</v>
      </c>
      <c r="K442" s="361">
        <f>H!K45</f>
        <v>43.651583224016569</v>
      </c>
      <c r="L442" s="361">
        <f>'NH4'!K45</f>
        <v>15.71</v>
      </c>
      <c r="M442" s="361">
        <f>Na!K45</f>
        <v>11.92</v>
      </c>
      <c r="N442" s="361">
        <f>K!K45</f>
        <v>1.06</v>
      </c>
      <c r="O442" s="361">
        <f>Mg!K45</f>
        <v>1.82</v>
      </c>
      <c r="P442" s="362">
        <f>Ca!K45</f>
        <v>3.2</v>
      </c>
      <c r="Q442" s="363">
        <f t="shared" si="962"/>
        <v>0.12688833104281369</v>
      </c>
      <c r="R442" s="364">
        <f t="shared" si="963"/>
        <v>80.680000000000007</v>
      </c>
      <c r="S442" s="365">
        <f t="shared" si="964"/>
        <v>82.381583224016566</v>
      </c>
      <c r="T442" s="365">
        <f t="shared" si="965"/>
        <v>80.806888331042813</v>
      </c>
      <c r="U442" s="365">
        <f t="shared" si="985"/>
        <v>1.0435218341274766</v>
      </c>
      <c r="V442" s="365">
        <f t="shared" si="967"/>
        <v>0.96495474096186662</v>
      </c>
      <c r="W442" s="358">
        <f t="shared" si="986"/>
        <v>-2.2309791889483468</v>
      </c>
      <c r="X442" s="366">
        <f t="shared" si="969"/>
        <v>77.579617834394895</v>
      </c>
      <c r="Y442" s="367">
        <f t="shared" ref="Y442:AA442" si="989">H442*$E442/1000</f>
        <v>1.8013987261146494</v>
      </c>
      <c r="Z442" s="367">
        <f t="shared" si="989"/>
        <v>1.460048407643312</v>
      </c>
      <c r="AA442" s="367">
        <f t="shared" si="989"/>
        <v>1.1962777070063695</v>
      </c>
      <c r="AB442" s="367">
        <f t="shared" ref="AB442:AF442" si="990">L442*$E442/1000</f>
        <v>1.2187757961783439</v>
      </c>
      <c r="AC442" s="367">
        <f t="shared" si="990"/>
        <v>0.92474904458598717</v>
      </c>
      <c r="AD442" s="367">
        <f t="shared" si="990"/>
        <v>8.2234394904458594E-2</v>
      </c>
      <c r="AE442" s="367">
        <f t="shared" si="990"/>
        <v>0.14119490445859872</v>
      </c>
      <c r="AF442" s="367">
        <f t="shared" si="990"/>
        <v>0.24825477707006369</v>
      </c>
      <c r="AG442" s="368">
        <f t="shared" si="972"/>
        <v>3.386473144385489</v>
      </c>
      <c r="AH442" s="369"/>
      <c r="AI442" s="344">
        <v>163.06158322401657</v>
      </c>
      <c r="AJ442" s="193"/>
      <c r="AK442" s="193"/>
      <c r="AL442" s="193"/>
      <c r="AM442" s="193"/>
    </row>
    <row r="443" spans="1:39" ht="12.75" customHeight="1">
      <c r="A443" s="329">
        <v>440</v>
      </c>
      <c r="B443" s="345">
        <v>12</v>
      </c>
      <c r="C443" s="331">
        <v>42</v>
      </c>
      <c r="D443" s="358">
        <f>測定日数!K46</f>
        <v>28</v>
      </c>
      <c r="E443" s="359">
        <f>mm!K46</f>
        <v>64.968152866242036</v>
      </c>
      <c r="F443" s="360">
        <f>pH!K46</f>
        <v>4.5454743632128851</v>
      </c>
      <c r="G443" s="360">
        <f>EC!K46</f>
        <v>2.7125490196078434</v>
      </c>
      <c r="H443" s="361">
        <f>'SO4'!K46</f>
        <v>27.432333624387255</v>
      </c>
      <c r="I443" s="361">
        <f>'NO3'!K46</f>
        <v>24.793959993674886</v>
      </c>
      <c r="J443" s="361">
        <f>Cl!K46</f>
        <v>22.979609175642086</v>
      </c>
      <c r="K443" s="361">
        <f>H!K46</f>
        <v>28.479059096148202</v>
      </c>
      <c r="L443" s="361">
        <f>'NH4'!K46</f>
        <v>22.451261056644878</v>
      </c>
      <c r="M443" s="361">
        <f>Na!K46</f>
        <v>22.426397956095478</v>
      </c>
      <c r="N443" s="361">
        <f>K!K46</f>
        <v>3.3681272817311068</v>
      </c>
      <c r="O443" s="361">
        <f>Mg!K46</f>
        <v>1.9946479347476695</v>
      </c>
      <c r="P443" s="362">
        <f>Ca!K46</f>
        <v>7.5943693713235296</v>
      </c>
      <c r="Q443" s="363">
        <f t="shared" si="962"/>
        <v>0.1944894500893494</v>
      </c>
      <c r="R443" s="364">
        <f t="shared" si="963"/>
        <v>102.63823641809148</v>
      </c>
      <c r="S443" s="365">
        <f t="shared" si="964"/>
        <v>95.90288000276206</v>
      </c>
      <c r="T443" s="365">
        <f t="shared" si="965"/>
        <v>102.83272586818083</v>
      </c>
      <c r="U443" s="365">
        <f t="shared" si="985"/>
        <v>-3.3924239657503907</v>
      </c>
      <c r="V443" s="365">
        <f t="shared" si="967"/>
        <v>-3.4869674384966269</v>
      </c>
      <c r="W443" s="358">
        <f t="shared" si="986"/>
        <v>-10.396123138628251</v>
      </c>
      <c r="X443" s="366">
        <f t="shared" si="969"/>
        <v>64.968152866242036</v>
      </c>
      <c r="Y443" s="367">
        <f t="shared" ref="Y443:AA443" si="991">H443*$E443/1000</f>
        <v>1.7822280443869427</v>
      </c>
      <c r="Z443" s="367">
        <f t="shared" si="991"/>
        <v>1.6108177830285595</v>
      </c>
      <c r="AA443" s="367">
        <f t="shared" si="991"/>
        <v>1.4929427617296134</v>
      </c>
      <c r="AB443" s="367">
        <f t="shared" ref="AB443:AF443" si="992">L443*$E443/1000</f>
        <v>1.4586169603680113</v>
      </c>
      <c r="AC443" s="367">
        <f t="shared" si="992"/>
        <v>1.4570016506507888</v>
      </c>
      <c r="AD443" s="367">
        <f t="shared" si="992"/>
        <v>0.21882100811246682</v>
      </c>
      <c r="AE443" s="367">
        <f t="shared" si="992"/>
        <v>0.12958859193902059</v>
      </c>
      <c r="AF443" s="367">
        <f t="shared" si="992"/>
        <v>0.49339215023885352</v>
      </c>
      <c r="AG443" s="368">
        <f t="shared" si="972"/>
        <v>1.8502318648452971</v>
      </c>
      <c r="AH443" s="369"/>
      <c r="AI443" s="344">
        <v>198.54111642085354</v>
      </c>
      <c r="AJ443" s="193"/>
      <c r="AK443" s="193"/>
      <c r="AL443" s="193"/>
      <c r="AM443" s="193"/>
    </row>
    <row r="444" spans="1:39" ht="12.75" customHeight="1">
      <c r="A444" s="329">
        <v>441</v>
      </c>
      <c r="B444" s="345">
        <v>12</v>
      </c>
      <c r="C444" s="331">
        <v>43</v>
      </c>
      <c r="D444" s="358">
        <f>測定日数!K47</f>
        <v>28</v>
      </c>
      <c r="E444" s="359">
        <f>mm!K47</f>
        <v>129</v>
      </c>
      <c r="F444" s="360">
        <f>pH!K47</f>
        <v>4.53</v>
      </c>
      <c r="G444" s="360">
        <f>EC!K47</f>
        <v>2.89</v>
      </c>
      <c r="H444" s="361">
        <f>'SO4'!K47</f>
        <v>25.28</v>
      </c>
      <c r="I444" s="361">
        <f>'NO3'!K47</f>
        <v>21.14</v>
      </c>
      <c r="J444" s="361">
        <f>Cl!K47</f>
        <v>64.760000000000005</v>
      </c>
      <c r="K444" s="361">
        <f>H!K47</f>
        <v>29.512092266663849</v>
      </c>
      <c r="L444" s="361">
        <f>'NH4'!K47</f>
        <v>25.22</v>
      </c>
      <c r="M444" s="361">
        <f>Na!K47</f>
        <v>54.28</v>
      </c>
      <c r="N444" s="361">
        <f>K!K47</f>
        <v>5.37</v>
      </c>
      <c r="O444" s="361">
        <f>Mg!K47</f>
        <v>6.03</v>
      </c>
      <c r="P444" s="362">
        <f>Ca!K47</f>
        <v>4.6900000000000004</v>
      </c>
      <c r="Q444" s="363">
        <f t="shared" si="962"/>
        <v>0.18768159480609004</v>
      </c>
      <c r="R444" s="364">
        <f t="shared" si="963"/>
        <v>136.46</v>
      </c>
      <c r="S444" s="365">
        <f t="shared" si="964"/>
        <v>135.82209226666384</v>
      </c>
      <c r="T444" s="365">
        <f t="shared" si="965"/>
        <v>136.6476815948061</v>
      </c>
      <c r="U444" s="365">
        <f t="shared" si="985"/>
        <v>-0.23428192725631708</v>
      </c>
      <c r="V444" s="365">
        <f t="shared" si="967"/>
        <v>-0.30300217027449305</v>
      </c>
      <c r="W444" s="358">
        <f t="shared" si="986"/>
        <v>-3.418552747500831</v>
      </c>
      <c r="X444" s="366">
        <f t="shared" si="969"/>
        <v>129</v>
      </c>
      <c r="Y444" s="367">
        <f t="shared" ref="Y444:AA444" si="993">H444*$E444/1000</f>
        <v>3.2611200000000005</v>
      </c>
      <c r="Z444" s="367">
        <f t="shared" si="993"/>
        <v>2.7270599999999998</v>
      </c>
      <c r="AA444" s="367">
        <f t="shared" si="993"/>
        <v>8.3540400000000012</v>
      </c>
      <c r="AB444" s="367">
        <f t="shared" ref="AB444:AF444" si="994">L444*$E444/1000</f>
        <v>3.2533799999999995</v>
      </c>
      <c r="AC444" s="367">
        <f t="shared" si="994"/>
        <v>7.0021199999999997</v>
      </c>
      <c r="AD444" s="367">
        <f t="shared" si="994"/>
        <v>0.69273000000000007</v>
      </c>
      <c r="AE444" s="367">
        <f t="shared" si="994"/>
        <v>0.77786999999999995</v>
      </c>
      <c r="AF444" s="367">
        <f t="shared" si="994"/>
        <v>0.60501000000000016</v>
      </c>
      <c r="AG444" s="368">
        <f t="shared" si="972"/>
        <v>3.8070599023996365</v>
      </c>
      <c r="AH444" s="369"/>
      <c r="AI444" s="344">
        <v>272.28209226666388</v>
      </c>
      <c r="AJ444" s="193"/>
      <c r="AK444" s="193"/>
      <c r="AL444" s="193"/>
      <c r="AM444" s="193"/>
    </row>
    <row r="445" spans="1:39" ht="12.75" customHeight="1">
      <c r="A445" s="329">
        <v>442</v>
      </c>
      <c r="B445" s="345">
        <v>12</v>
      </c>
      <c r="C445" s="331">
        <v>44</v>
      </c>
      <c r="D445" s="358">
        <f>測定日数!K48</f>
        <v>28</v>
      </c>
      <c r="E445" s="359">
        <f>mm!K48</f>
        <v>221.87898089171972</v>
      </c>
      <c r="F445" s="360">
        <f>pH!K48</f>
        <v>4.4934738918169437</v>
      </c>
      <c r="G445" s="360">
        <f>EC!K48</f>
        <v>2.9233927084828477</v>
      </c>
      <c r="H445" s="361">
        <f>'SO4'!K48</f>
        <v>24.49240159533116</v>
      </c>
      <c r="I445" s="361">
        <f>'NO3'!K48</f>
        <v>20.847168679998337</v>
      </c>
      <c r="J445" s="361">
        <f>Cl!K48</f>
        <v>71.198332986291518</v>
      </c>
      <c r="K445" s="361">
        <f>H!K48</f>
        <v>32.101557811401761</v>
      </c>
      <c r="L445" s="361">
        <f>'NH4'!K48</f>
        <v>22.847254517327716</v>
      </c>
      <c r="M445" s="361">
        <f>Na!K48</f>
        <v>60.797163023196319</v>
      </c>
      <c r="N445" s="361">
        <f>K!K48</f>
        <v>2.668295218562335</v>
      </c>
      <c r="O445" s="361">
        <f>Mg!K48</f>
        <v>7.6027037515483045</v>
      </c>
      <c r="P445" s="362">
        <f>Ca!K48</f>
        <v>4.2060221915428162</v>
      </c>
      <c r="Q445" s="363">
        <f t="shared" si="962"/>
        <v>0.17254229764216186</v>
      </c>
      <c r="R445" s="364">
        <f t="shared" si="963"/>
        <v>141.03030485695217</v>
      </c>
      <c r="S445" s="365">
        <f t="shared" si="964"/>
        <v>142.03172245667039</v>
      </c>
      <c r="T445" s="365">
        <f t="shared" si="965"/>
        <v>141.20284715459434</v>
      </c>
      <c r="U445" s="365">
        <f t="shared" si="985"/>
        <v>0.35378026831154169</v>
      </c>
      <c r="V445" s="365">
        <f t="shared" si="967"/>
        <v>0.29264623425511782</v>
      </c>
      <c r="W445" s="358">
        <f t="shared" si="986"/>
        <v>-1.6188058816710054</v>
      </c>
      <c r="X445" s="366">
        <f t="shared" si="969"/>
        <v>221.87898089171972</v>
      </c>
      <c r="Y445" s="367">
        <f t="shared" ref="Y445:AA445" si="995">H445*$E445/1000</f>
        <v>5.4343491055628084</v>
      </c>
      <c r="Z445" s="367">
        <f t="shared" si="995"/>
        <v>4.6255485411958093</v>
      </c>
      <c r="AA445" s="367">
        <f t="shared" si="995"/>
        <v>15.797413564187673</v>
      </c>
      <c r="AB445" s="367">
        <f t="shared" ref="AB445:AF445" si="996">L445*$E445/1000</f>
        <v>5.069325548478413</v>
      </c>
      <c r="AC445" s="367">
        <f t="shared" si="996"/>
        <v>13.489612572694545</v>
      </c>
      <c r="AD445" s="367">
        <f t="shared" si="996"/>
        <v>0.59203862381285943</v>
      </c>
      <c r="AE445" s="367">
        <f t="shared" si="996"/>
        <v>1.686880160415192</v>
      </c>
      <c r="AF445" s="367">
        <f t="shared" si="996"/>
        <v>0.93322791746747757</v>
      </c>
      <c r="AG445" s="368">
        <f t="shared" si="972"/>
        <v>7.1226609322304473</v>
      </c>
      <c r="AH445" s="369"/>
      <c r="AI445" s="344">
        <v>283.06202731362259</v>
      </c>
      <c r="AJ445" s="193"/>
      <c r="AK445" s="193"/>
      <c r="AL445" s="193"/>
      <c r="AM445" s="193"/>
    </row>
    <row r="446" spans="1:39" ht="12.75" customHeight="1">
      <c r="A446" s="329">
        <v>443</v>
      </c>
      <c r="B446" s="345">
        <v>12</v>
      </c>
      <c r="C446" s="331">
        <v>45</v>
      </c>
      <c r="D446" s="358">
        <f>測定日数!K49</f>
        <v>14</v>
      </c>
      <c r="E446" s="359">
        <f>mm!K49</f>
        <v>50.475999999999999</v>
      </c>
      <c r="F446" s="360">
        <f>pH!K49</f>
        <v>4.6268139884814987</v>
      </c>
      <c r="G446" s="360">
        <f>EC!K49</f>
        <v>3.7672905935494092</v>
      </c>
      <c r="H446" s="361">
        <f>'SO4'!K49</f>
        <v>22.701621364608922</v>
      </c>
      <c r="I446" s="361">
        <f>'NO3'!K49</f>
        <v>18.693832316348363</v>
      </c>
      <c r="J446" s="361">
        <f>Cl!K49</f>
        <v>168.72367719312149</v>
      </c>
      <c r="K446" s="361">
        <f>H!K49</f>
        <v>23.614894598989409</v>
      </c>
      <c r="L446" s="361">
        <f>'NH4'!K49</f>
        <v>8.50772327442745</v>
      </c>
      <c r="M446" s="361">
        <f>Na!K49</f>
        <v>148.41356387193915</v>
      </c>
      <c r="N446" s="361">
        <f>K!K49</f>
        <v>2.8578861240985813</v>
      </c>
      <c r="O446" s="361">
        <f>Mg!K49</f>
        <v>17.028051549251128</v>
      </c>
      <c r="P446" s="362">
        <f>Ca!K49</f>
        <v>6.0431551628496711</v>
      </c>
      <c r="Q446" s="363">
        <f t="shared" si="962"/>
        <v>0.23455012765159594</v>
      </c>
      <c r="R446" s="364">
        <f t="shared" si="963"/>
        <v>232.8207522386877</v>
      </c>
      <c r="S446" s="365">
        <f t="shared" si="964"/>
        <v>229.53648129365618</v>
      </c>
      <c r="T446" s="365">
        <f t="shared" si="965"/>
        <v>233.0553023663393</v>
      </c>
      <c r="U446" s="365">
        <f t="shared" si="985"/>
        <v>-0.71033190503804966</v>
      </c>
      <c r="V446" s="365">
        <f t="shared" si="967"/>
        <v>-0.76067522099991614</v>
      </c>
      <c r="W446" s="358">
        <f t="shared" si="986"/>
        <v>-1.0236318220801719</v>
      </c>
      <c r="X446" s="366">
        <f t="shared" si="969"/>
        <v>50.475999999999999</v>
      </c>
      <c r="Y446" s="367">
        <f t="shared" ref="Y446:AA446" si="997">H446*$E446/1000</f>
        <v>1.1458870399999999</v>
      </c>
      <c r="Z446" s="367">
        <f t="shared" si="997"/>
        <v>0.94358987999999999</v>
      </c>
      <c r="AA446" s="367">
        <f t="shared" si="997"/>
        <v>8.5164963300000007</v>
      </c>
      <c r="AB446" s="367">
        <f t="shared" ref="AB446:AF446" si="998">L446*$E446/1000</f>
        <v>0.42943583999999996</v>
      </c>
      <c r="AC446" s="367">
        <f t="shared" si="998"/>
        <v>7.4913230500000001</v>
      </c>
      <c r="AD446" s="367">
        <f t="shared" si="998"/>
        <v>0.14425466000000001</v>
      </c>
      <c r="AE446" s="367">
        <f t="shared" si="998"/>
        <v>0.85950792999999992</v>
      </c>
      <c r="AF446" s="367">
        <f t="shared" si="998"/>
        <v>0.30503429999999998</v>
      </c>
      <c r="AG446" s="368">
        <f t="shared" si="972"/>
        <v>1.1919854197785893</v>
      </c>
      <c r="AH446" s="369"/>
      <c r="AI446" s="344">
        <v>462.35723353234391</v>
      </c>
      <c r="AJ446" s="193"/>
      <c r="AK446" s="193"/>
      <c r="AL446" s="193"/>
      <c r="AM446" s="193"/>
    </row>
    <row r="447" spans="1:39" ht="12.75" customHeight="1">
      <c r="A447" s="329">
        <v>444</v>
      </c>
      <c r="B447" s="345">
        <v>12</v>
      </c>
      <c r="C447" s="331">
        <v>46</v>
      </c>
      <c r="D447" s="358">
        <f>測定日数!K50</f>
        <v>28</v>
      </c>
      <c r="E447" s="359">
        <f>mm!K50</f>
        <v>107.54777070063695</v>
      </c>
      <c r="F447" s="360">
        <f>pH!K50</f>
        <v>4.5939005799508674</v>
      </c>
      <c r="G447" s="360">
        <f>EC!K50</f>
        <v>2.9047379330766949</v>
      </c>
      <c r="H447" s="361">
        <f>'SO4'!K50</f>
        <v>25.169914124962986</v>
      </c>
      <c r="I447" s="361">
        <f>'NO3'!K50</f>
        <v>16.438436482084693</v>
      </c>
      <c r="J447" s="361">
        <f>Cl!K50</f>
        <v>99.380456026058624</v>
      </c>
      <c r="K447" s="361">
        <f>H!K50</f>
        <v>25.474133476598375</v>
      </c>
      <c r="L447" s="361">
        <f>'NH4'!K50</f>
        <v>16.898815516730824</v>
      </c>
      <c r="M447" s="361">
        <f>Na!K50</f>
        <v>95.311548711874451</v>
      </c>
      <c r="N447" s="361">
        <f>K!K50</f>
        <v>3.8461652354160498</v>
      </c>
      <c r="O447" s="361">
        <f>Mg!K50</f>
        <v>11.26875925377554</v>
      </c>
      <c r="P447" s="362">
        <f>Ca!K50</f>
        <v>5.2246372519988151</v>
      </c>
      <c r="Q447" s="363">
        <f t="shared" si="962"/>
        <v>0.2174314014551347</v>
      </c>
      <c r="R447" s="364">
        <f t="shared" si="963"/>
        <v>166.15872075806931</v>
      </c>
      <c r="S447" s="365">
        <f t="shared" si="964"/>
        <v>174.51745595216838</v>
      </c>
      <c r="T447" s="365">
        <f t="shared" si="965"/>
        <v>166.37615215952445</v>
      </c>
      <c r="U447" s="365">
        <f t="shared" si="985"/>
        <v>2.453571974071024</v>
      </c>
      <c r="V447" s="365">
        <f t="shared" si="967"/>
        <v>2.3882242432590428</v>
      </c>
      <c r="W447" s="358">
        <f t="shared" si="986"/>
        <v>1.3117202846059905</v>
      </c>
      <c r="X447" s="366">
        <f t="shared" si="969"/>
        <v>107.54777070063695</v>
      </c>
      <c r="Y447" s="367">
        <f t="shared" ref="Y447:AA447" si="999">H447*$E447/1000</f>
        <v>2.7069681528662421</v>
      </c>
      <c r="Z447" s="367">
        <f t="shared" si="999"/>
        <v>1.7679171974522296</v>
      </c>
      <c r="AA447" s="367">
        <f t="shared" si="999"/>
        <v>10.688146496815287</v>
      </c>
      <c r="AB447" s="367">
        <f t="shared" ref="AB447:AF447" si="1000">L447*$E447/1000</f>
        <v>1.8174299363057322</v>
      </c>
      <c r="AC447" s="367">
        <f t="shared" si="1000"/>
        <v>10.250544585987262</v>
      </c>
      <c r="AD447" s="367">
        <f t="shared" si="1000"/>
        <v>0.41364649681528665</v>
      </c>
      <c r="AE447" s="367">
        <f t="shared" si="1000"/>
        <v>1.2119299363057325</v>
      </c>
      <c r="AF447" s="367">
        <f t="shared" si="1000"/>
        <v>0.56189808917197448</v>
      </c>
      <c r="AG447" s="368">
        <f t="shared" si="972"/>
        <v>2.7396862659386216</v>
      </c>
      <c r="AH447" s="369"/>
      <c r="AI447" s="344">
        <v>340.67617671023766</v>
      </c>
      <c r="AJ447" s="193"/>
      <c r="AK447" s="193"/>
      <c r="AL447" s="193"/>
      <c r="AM447" s="193"/>
    </row>
    <row r="448" spans="1:39" ht="12.75" customHeight="1">
      <c r="A448" s="329">
        <v>445</v>
      </c>
      <c r="B448" s="345">
        <v>12</v>
      </c>
      <c r="C448" s="331">
        <v>47</v>
      </c>
      <c r="D448" s="358">
        <f>測定日数!K51</f>
        <v>28</v>
      </c>
      <c r="E448" s="359">
        <f>mm!K51</f>
        <v>104.93630573248409</v>
      </c>
      <c r="F448" s="360">
        <f>pH!K51</f>
        <v>4.66</v>
      </c>
      <c r="G448" s="360">
        <f>EC!K51</f>
        <v>1.84</v>
      </c>
      <c r="H448" s="361">
        <f>'SO4'!K51</f>
        <v>18.7</v>
      </c>
      <c r="I448" s="361">
        <f>'NO3'!K51</f>
        <v>11.2</v>
      </c>
      <c r="J448" s="361">
        <f>Cl!K51</f>
        <v>29.8</v>
      </c>
      <c r="K448" s="361">
        <f>H!K51</f>
        <v>21.877616239495527</v>
      </c>
      <c r="L448" s="361">
        <f>'NH4'!K51</f>
        <v>17.8</v>
      </c>
      <c r="M448" s="361">
        <f>Na!K51</f>
        <v>24.4</v>
      </c>
      <c r="N448" s="361">
        <f>K!K51</f>
        <v>1.6</v>
      </c>
      <c r="O448" s="361">
        <f>Mg!K51</f>
        <v>2.9</v>
      </c>
      <c r="P448" s="362">
        <f>Ca!K51</f>
        <v>2.4</v>
      </c>
      <c r="Q448" s="363">
        <f t="shared" si="962"/>
        <v>0.25317550513902187</v>
      </c>
      <c r="R448" s="364">
        <f t="shared" si="963"/>
        <v>78.400000000000006</v>
      </c>
      <c r="S448" s="365">
        <f t="shared" si="964"/>
        <v>76.277616239495543</v>
      </c>
      <c r="T448" s="365">
        <f t="shared" si="965"/>
        <v>78.653175505139018</v>
      </c>
      <c r="U448" s="365">
        <f t="shared" si="985"/>
        <v>-1.3721337399060141</v>
      </c>
      <c r="V448" s="365">
        <f t="shared" si="967"/>
        <v>-1.53330350854916</v>
      </c>
      <c r="W448" s="358">
        <f t="shared" si="986"/>
        <v>-4.0675056076862139</v>
      </c>
      <c r="X448" s="366">
        <f t="shared" si="969"/>
        <v>104.93630573248409</v>
      </c>
      <c r="Y448" s="367">
        <f t="shared" ref="Y448:AA448" si="1001">H448*$E448/1000</f>
        <v>1.9623089171974524</v>
      </c>
      <c r="Z448" s="367">
        <f t="shared" si="1001"/>
        <v>1.1752866242038218</v>
      </c>
      <c r="AA448" s="367">
        <f t="shared" si="1001"/>
        <v>3.1271019108280256</v>
      </c>
      <c r="AB448" s="367">
        <f t="shared" ref="AB448:AF448" si="1002">L448*$E448/1000</f>
        <v>1.8678662420382168</v>
      </c>
      <c r="AC448" s="367">
        <f t="shared" si="1002"/>
        <v>2.5604458598726114</v>
      </c>
      <c r="AD448" s="367">
        <f t="shared" si="1002"/>
        <v>0.16789808917197457</v>
      </c>
      <c r="AE448" s="367">
        <f t="shared" si="1002"/>
        <v>0.30431528662420387</v>
      </c>
      <c r="AF448" s="367">
        <f t="shared" si="1002"/>
        <v>0.25184713375796181</v>
      </c>
      <c r="AG448" s="368">
        <f t="shared" si="972"/>
        <v>2.2957562264056612</v>
      </c>
      <c r="AH448" s="369"/>
      <c r="AI448" s="344">
        <v>154.67761623949553</v>
      </c>
      <c r="AJ448" s="193"/>
      <c r="AK448" s="193"/>
      <c r="AL448" s="193"/>
      <c r="AM448" s="193"/>
    </row>
    <row r="449" spans="1:39" ht="12.75" customHeight="1">
      <c r="A449" s="329">
        <v>446</v>
      </c>
      <c r="B449" s="345">
        <v>12</v>
      </c>
      <c r="C449" s="331">
        <v>48</v>
      </c>
      <c r="D449" s="358">
        <f>測定日数!K52</f>
        <v>28</v>
      </c>
      <c r="E449" s="359">
        <f>mm!K52</f>
        <v>160.19108280254778</v>
      </c>
      <c r="F449" s="360">
        <f>pH!K52</f>
        <v>4.75</v>
      </c>
      <c r="G449" s="360">
        <f>EC!K52</f>
        <v>1.97</v>
      </c>
      <c r="H449" s="361">
        <f>'SO4'!K52</f>
        <v>24.5</v>
      </c>
      <c r="I449" s="361">
        <f>'NO3'!K52</f>
        <v>11.4</v>
      </c>
      <c r="J449" s="361">
        <f>Cl!K52</f>
        <v>37.1</v>
      </c>
      <c r="K449" s="361">
        <f>H!K52</f>
        <v>17.782794100389236</v>
      </c>
      <c r="L449" s="361">
        <f>'NH4'!K52</f>
        <v>20.9</v>
      </c>
      <c r="M449" s="361">
        <f>Na!K52</f>
        <v>33.299999999999997</v>
      </c>
      <c r="N449" s="361">
        <f>K!K52</f>
        <v>2.8</v>
      </c>
      <c r="O449" s="361">
        <f>Mg!K52</f>
        <v>4.0999999999999996</v>
      </c>
      <c r="P449" s="362">
        <f>Ca!K52</f>
        <v>5.6</v>
      </c>
      <c r="Q449" s="363">
        <f t="shared" si="962"/>
        <v>0.31147391750718811</v>
      </c>
      <c r="R449" s="364">
        <f t="shared" si="963"/>
        <v>97.5</v>
      </c>
      <c r="S449" s="365">
        <f t="shared" si="964"/>
        <v>94.182794100389202</v>
      </c>
      <c r="T449" s="365">
        <f t="shared" si="965"/>
        <v>97.811473917507186</v>
      </c>
      <c r="U449" s="365">
        <f t="shared" si="985"/>
        <v>-1.7305705059127485</v>
      </c>
      <c r="V449" s="365">
        <f t="shared" si="967"/>
        <v>-1.8899938287635458</v>
      </c>
      <c r="W449" s="358">
        <f t="shared" si="986"/>
        <v>-3.6799184589749068</v>
      </c>
      <c r="X449" s="366">
        <f t="shared" si="969"/>
        <v>160.19108280254778</v>
      </c>
      <c r="Y449" s="367">
        <f t="shared" ref="Y449:AA449" si="1003">H449*$E449/1000</f>
        <v>3.9246815286624206</v>
      </c>
      <c r="Z449" s="367">
        <f t="shared" si="1003"/>
        <v>1.8261783439490449</v>
      </c>
      <c r="AA449" s="367">
        <f t="shared" si="1003"/>
        <v>5.9430891719745231</v>
      </c>
      <c r="AB449" s="367">
        <f t="shared" ref="AB449:AF449" si="1004">L449*$E449/1000</f>
        <v>3.3479936305732485</v>
      </c>
      <c r="AC449" s="367">
        <f t="shared" si="1004"/>
        <v>5.3343630573248415</v>
      </c>
      <c r="AD449" s="367">
        <f t="shared" si="1004"/>
        <v>0.44853503184713378</v>
      </c>
      <c r="AE449" s="367">
        <f t="shared" si="1004"/>
        <v>0.65678343949044582</v>
      </c>
      <c r="AF449" s="367">
        <f t="shared" si="1004"/>
        <v>0.89707006369426756</v>
      </c>
      <c r="AG449" s="368">
        <f t="shared" si="972"/>
        <v>2.8486450421961105</v>
      </c>
      <c r="AH449" s="369"/>
      <c r="AI449" s="344">
        <v>191.6827941003892</v>
      </c>
      <c r="AJ449" s="193"/>
      <c r="AK449" s="193"/>
      <c r="AL449" s="193"/>
      <c r="AM449" s="193"/>
    </row>
    <row r="450" spans="1:39" ht="12.75" customHeight="1">
      <c r="A450" s="329">
        <v>447</v>
      </c>
      <c r="B450" s="345">
        <v>12</v>
      </c>
      <c r="C450" s="331">
        <v>49</v>
      </c>
      <c r="D450" s="358">
        <f>測定日数!K53</f>
        <v>28</v>
      </c>
      <c r="E450" s="359">
        <f>mm!K53</f>
        <v>36.401273885350321</v>
      </c>
      <c r="F450" s="360">
        <f>pH!K53</f>
        <v>4.546086321749323</v>
      </c>
      <c r="G450" s="360">
        <f>EC!K53</f>
        <v>1.7605914260717412</v>
      </c>
      <c r="H450" s="361">
        <f>'SO4'!K53</f>
        <v>14.21159125052008</v>
      </c>
      <c r="I450" s="361">
        <f>'NO3'!K53</f>
        <v>12.122273124635017</v>
      </c>
      <c r="J450" s="361">
        <f>Cl!K53</f>
        <v>20.989971220924961</v>
      </c>
      <c r="K450" s="361">
        <f>H!K53</f>
        <v>28.438957895162314</v>
      </c>
      <c r="L450" s="361">
        <f>'NH4'!K53</f>
        <v>2.4512999329382268</v>
      </c>
      <c r="M450" s="361">
        <f>Na!K53</f>
        <v>14.324453719000646</v>
      </c>
      <c r="N450" s="361">
        <f>K!K53</f>
        <v>5.0275195054813961</v>
      </c>
      <c r="O450" s="361">
        <f>Mg!K53</f>
        <v>2.2761484094235653</v>
      </c>
      <c r="P450" s="362">
        <f>Ca!K53</f>
        <v>2.7579024721888645</v>
      </c>
      <c r="Q450" s="363">
        <f t="shared" si="962"/>
        <v>0.19476369574055849</v>
      </c>
      <c r="R450" s="364">
        <f t="shared" si="963"/>
        <v>61.535426846600139</v>
      </c>
      <c r="S450" s="365">
        <f t="shared" si="964"/>
        <v>60.310332815807442</v>
      </c>
      <c r="T450" s="365">
        <f t="shared" si="965"/>
        <v>61.730190542340694</v>
      </c>
      <c r="U450" s="365">
        <f t="shared" si="985"/>
        <v>-1.0054465860666864</v>
      </c>
      <c r="V450" s="365">
        <f t="shared" si="967"/>
        <v>-1.1634313648151475</v>
      </c>
      <c r="W450" s="358">
        <f t="shared" si="986"/>
        <v>-3.1607196743385249</v>
      </c>
      <c r="X450" s="366">
        <f t="shared" si="969"/>
        <v>36.401273885350321</v>
      </c>
      <c r="Y450" s="367">
        <f t="shared" ref="Y450:AA450" si="1005">H450*$E450/1000</f>
        <v>0.51732002545682976</v>
      </c>
      <c r="Z450" s="367">
        <f t="shared" si="1005"/>
        <v>0.44126618412286067</v>
      </c>
      <c r="AA450" s="367">
        <f t="shared" si="1005"/>
        <v>0.76406169125851053</v>
      </c>
      <c r="AB450" s="367">
        <f t="shared" ref="AB450:AF450" si="1006">L450*$E450/1000</f>
        <v>8.9230440234025266E-2</v>
      </c>
      <c r="AC450" s="367">
        <f t="shared" si="1006"/>
        <v>0.52142836308336749</v>
      </c>
      <c r="AD450" s="367">
        <f t="shared" si="1006"/>
        <v>0.18300811448296933</v>
      </c>
      <c r="AE450" s="367">
        <f t="shared" si="1006"/>
        <v>8.2854701655131702E-2</v>
      </c>
      <c r="AF450" s="367">
        <f t="shared" si="1006"/>
        <v>0.1003911632392316</v>
      </c>
      <c r="AG450" s="368">
        <f t="shared" si="972"/>
        <v>1.0352142953557493</v>
      </c>
      <c r="AH450" s="369"/>
      <c r="AI450" s="344">
        <v>121.84575966240757</v>
      </c>
      <c r="AJ450" s="193"/>
      <c r="AK450" s="193"/>
      <c r="AL450" s="193"/>
      <c r="AM450" s="193"/>
    </row>
    <row r="451" spans="1:39" ht="12.75" customHeight="1">
      <c r="A451" s="329">
        <v>448</v>
      </c>
      <c r="B451" s="345">
        <v>12</v>
      </c>
      <c r="C451" s="331">
        <v>50</v>
      </c>
      <c r="D451" s="358">
        <f>測定日数!K54</f>
        <v>29</v>
      </c>
      <c r="E451" s="359">
        <f>mm!K54</f>
        <v>69.57935802091481</v>
      </c>
      <c r="F451" s="360">
        <f>pH!K54</f>
        <v>4.4800000000000004</v>
      </c>
      <c r="G451" s="360">
        <f>EC!K54</f>
        <v>2</v>
      </c>
      <c r="H451" s="361">
        <f>'SO4'!K54</f>
        <v>16.7</v>
      </c>
      <c r="I451" s="361">
        <f>'NO3'!K54</f>
        <v>16.8</v>
      </c>
      <c r="J451" s="361">
        <f>Cl!K54</f>
        <v>33</v>
      </c>
      <c r="K451" s="361">
        <f>H!K54</f>
        <v>33.113112148259084</v>
      </c>
      <c r="L451" s="361">
        <f>'NH4'!K54</f>
        <v>14.1</v>
      </c>
      <c r="M451" s="361">
        <f>Na!K54</f>
        <v>31.4</v>
      </c>
      <c r="N451" s="361">
        <f>K!K54</f>
        <v>1.1000000000000001</v>
      </c>
      <c r="O451" s="361">
        <f>Mg!K54</f>
        <v>3.5</v>
      </c>
      <c r="P451" s="362">
        <f>Ca!K54</f>
        <v>2.2000000000000002</v>
      </c>
      <c r="Q451" s="363">
        <f t="shared" si="962"/>
        <v>0.16727139744136532</v>
      </c>
      <c r="R451" s="364">
        <f t="shared" si="963"/>
        <v>83.2</v>
      </c>
      <c r="S451" s="365">
        <f t="shared" si="964"/>
        <v>91.113112148259091</v>
      </c>
      <c r="T451" s="365">
        <f t="shared" si="965"/>
        <v>83.367271397441371</v>
      </c>
      <c r="U451" s="365">
        <f t="shared" si="985"/>
        <v>4.5395966205506806</v>
      </c>
      <c r="V451" s="365">
        <f t="shared" si="967"/>
        <v>4.4393762745190806</v>
      </c>
      <c r="W451" s="358">
        <f t="shared" si="986"/>
        <v>3.1414035228411286</v>
      </c>
      <c r="X451" s="366">
        <f t="shared" si="969"/>
        <v>69.57935802091481</v>
      </c>
      <c r="Y451" s="367">
        <f t="shared" ref="Y451:AA451" si="1007">H451*$E451/1000</f>
        <v>1.1619752789492772</v>
      </c>
      <c r="Z451" s="367">
        <f t="shared" si="1007"/>
        <v>1.1689332147513689</v>
      </c>
      <c r="AA451" s="367">
        <f t="shared" si="1007"/>
        <v>2.2961188146901885</v>
      </c>
      <c r="AB451" s="367">
        <f t="shared" ref="AB451:AF451" si="1008">L451*$E451/1000</f>
        <v>0.98106894809489886</v>
      </c>
      <c r="AC451" s="367">
        <f t="shared" si="1008"/>
        <v>2.1847918418567249</v>
      </c>
      <c r="AD451" s="367">
        <f t="shared" si="1008"/>
        <v>7.6537293823006294E-2</v>
      </c>
      <c r="AE451" s="367">
        <f t="shared" si="1008"/>
        <v>0.24352775307320185</v>
      </c>
      <c r="AF451" s="367">
        <f t="shared" si="1008"/>
        <v>0.15307458764601259</v>
      </c>
      <c r="AG451" s="368">
        <f t="shared" si="972"/>
        <v>2.3039890853504224</v>
      </c>
      <c r="AH451" s="369"/>
      <c r="AI451" s="344">
        <v>174.31311214825911</v>
      </c>
      <c r="AJ451" s="193"/>
      <c r="AK451" s="193"/>
      <c r="AL451" s="193"/>
      <c r="AM451" s="193"/>
    </row>
    <row r="452" spans="1:39" ht="12.75" customHeight="1">
      <c r="A452" s="329">
        <v>449</v>
      </c>
      <c r="B452" s="345">
        <v>12</v>
      </c>
      <c r="C452" s="331">
        <v>51</v>
      </c>
      <c r="D452" s="358">
        <f>測定日数!K55</f>
        <v>29</v>
      </c>
      <c r="E452" s="359">
        <f>mm!K55</f>
        <v>76.5</v>
      </c>
      <c r="F452" s="360">
        <f>pH!K55</f>
        <v>4.8325338985814641</v>
      </c>
      <c r="G452" s="360">
        <f>EC!K55</f>
        <v>2.9222875816993463</v>
      </c>
      <c r="H452" s="361">
        <f>'SO4'!K55</f>
        <v>21.724575734936906</v>
      </c>
      <c r="I452" s="361">
        <f>'NO3'!K55</f>
        <v>12.835796039643617</v>
      </c>
      <c r="J452" s="361">
        <f>Cl!K55</f>
        <v>113.15578417544731</v>
      </c>
      <c r="K452" s="361">
        <f>H!K55</f>
        <v>14.705036316928014</v>
      </c>
      <c r="L452" s="361">
        <f>'NH4'!K55</f>
        <v>13.256669999855081</v>
      </c>
      <c r="M452" s="361">
        <f>Na!K55</f>
        <v>83.770437274518343</v>
      </c>
      <c r="N452" s="361">
        <f>K!K55</f>
        <v>4.7657255570599935</v>
      </c>
      <c r="O452" s="361">
        <f>Mg!K55</f>
        <v>10.873538011695906</v>
      </c>
      <c r="P452" s="362">
        <f>Ca!K55</f>
        <v>6.7055431620419279</v>
      </c>
      <c r="Q452" s="363">
        <f t="shared" si="962"/>
        <v>0.37666527462402472</v>
      </c>
      <c r="R452" s="364">
        <f t="shared" si="963"/>
        <v>169.44073168496473</v>
      </c>
      <c r="S452" s="365">
        <f t="shared" si="964"/>
        <v>151.65603149583708</v>
      </c>
      <c r="T452" s="365">
        <f t="shared" si="965"/>
        <v>169.81739695958876</v>
      </c>
      <c r="U452" s="365">
        <f t="shared" si="985"/>
        <v>-5.5387354307005312</v>
      </c>
      <c r="V452" s="365">
        <f t="shared" si="967"/>
        <v>-5.6494141836266438</v>
      </c>
      <c r="W452" s="358">
        <f t="shared" si="986"/>
        <v>-6.5063813279881728</v>
      </c>
      <c r="X452" s="366">
        <f t="shared" si="969"/>
        <v>76.5</v>
      </c>
      <c r="Y452" s="367">
        <f t="shared" ref="Y452:AA452" si="1009">H452*$E452/1000</f>
        <v>1.6619300437226732</v>
      </c>
      <c r="Z452" s="367">
        <f t="shared" si="1009"/>
        <v>0.98193839703273667</v>
      </c>
      <c r="AA452" s="367">
        <f t="shared" si="1009"/>
        <v>8.6564174894217203</v>
      </c>
      <c r="AB452" s="367">
        <f t="shared" ref="AB452:AF452" si="1010">L452*$E452/1000</f>
        <v>1.0141352549889138</v>
      </c>
      <c r="AC452" s="367">
        <f t="shared" si="1010"/>
        <v>6.4084384515006532</v>
      </c>
      <c r="AD452" s="367">
        <f t="shared" si="1010"/>
        <v>0.36457800511508953</v>
      </c>
      <c r="AE452" s="367">
        <f t="shared" si="1010"/>
        <v>0.83182565789473684</v>
      </c>
      <c r="AF452" s="367">
        <f t="shared" si="1010"/>
        <v>0.51297405189620748</v>
      </c>
      <c r="AG452" s="368">
        <f t="shared" si="972"/>
        <v>1.1249352782449931</v>
      </c>
      <c r="AH452" s="369"/>
      <c r="AI452" s="344">
        <v>321.09676318080182</v>
      </c>
      <c r="AJ452" s="193"/>
      <c r="AK452" s="193"/>
      <c r="AL452" s="193"/>
      <c r="AM452" s="193"/>
    </row>
    <row r="453" spans="1:39" ht="12.75" customHeight="1">
      <c r="A453" s="329">
        <v>450</v>
      </c>
      <c r="B453" s="345">
        <v>12</v>
      </c>
      <c r="C453" s="331">
        <v>52</v>
      </c>
      <c r="D453" s="358">
        <f>測定日数!K56</f>
        <v>28</v>
      </c>
      <c r="E453" s="359">
        <f>mm!K56</f>
        <v>149.22367464296107</v>
      </c>
      <c r="F453" s="360">
        <f>pH!K56</f>
        <v>4.8</v>
      </c>
      <c r="G453" s="360">
        <f>EC!K56</f>
        <v>2.8</v>
      </c>
      <c r="H453" s="361">
        <f>'SO4'!K56</f>
        <v>20.399999999999999</v>
      </c>
      <c r="I453" s="361">
        <f>'NO3'!K56</f>
        <v>10.5</v>
      </c>
      <c r="J453" s="361">
        <f>Cl!K56</f>
        <v>121.1</v>
      </c>
      <c r="K453" s="361">
        <f>H!K56</f>
        <v>15.848931924611144</v>
      </c>
      <c r="L453" s="361">
        <f>'NH4'!K56</f>
        <v>9</v>
      </c>
      <c r="M453" s="361">
        <f>Na!K56</f>
        <v>121.7</v>
      </c>
      <c r="N453" s="361">
        <f>K!K56</f>
        <v>2.8</v>
      </c>
      <c r="O453" s="361">
        <f>Mg!K56</f>
        <v>10.7</v>
      </c>
      <c r="P453" s="362">
        <f>Ca!K56</f>
        <v>5.4</v>
      </c>
      <c r="Q453" s="363">
        <f t="shared" si="962"/>
        <v>0.34947948347679242</v>
      </c>
      <c r="R453" s="364">
        <f t="shared" si="963"/>
        <v>172.4</v>
      </c>
      <c r="S453" s="365">
        <f t="shared" si="964"/>
        <v>181.54893192461114</v>
      </c>
      <c r="T453" s="365">
        <f t="shared" si="965"/>
        <v>172.74947948347679</v>
      </c>
      <c r="U453" s="365">
        <f t="shared" si="985"/>
        <v>2.5848169324493955</v>
      </c>
      <c r="V453" s="365">
        <f t="shared" si="967"/>
        <v>2.4836274049783884</v>
      </c>
      <c r="W453" s="358">
        <f t="shared" si="986"/>
        <v>-0.81374425101660486</v>
      </c>
      <c r="X453" s="366">
        <f t="shared" si="969"/>
        <v>149.22367464296107</v>
      </c>
      <c r="Y453" s="367">
        <f t="shared" ref="Y453:AA453" si="1011">H453*$E453/1000</f>
        <v>3.0441629627164057</v>
      </c>
      <c r="Z453" s="367">
        <f t="shared" si="1011"/>
        <v>1.5668485837510913</v>
      </c>
      <c r="AA453" s="367">
        <f t="shared" si="1011"/>
        <v>18.070986999262587</v>
      </c>
      <c r="AB453" s="367">
        <f t="shared" ref="AB453:AF453" si="1012">L453*$E453/1000</f>
        <v>1.3430130717866495</v>
      </c>
      <c r="AC453" s="367">
        <f t="shared" si="1012"/>
        <v>18.160521204048365</v>
      </c>
      <c r="AD453" s="367">
        <f t="shared" si="1012"/>
        <v>0.41782628900029095</v>
      </c>
      <c r="AE453" s="367">
        <f t="shared" si="1012"/>
        <v>1.5966933186796834</v>
      </c>
      <c r="AF453" s="367">
        <f t="shared" si="1012"/>
        <v>0.80580784307198983</v>
      </c>
      <c r="AG453" s="368">
        <f t="shared" si="972"/>
        <v>2.365035860956612</v>
      </c>
      <c r="AH453" s="369"/>
      <c r="AI453" s="344">
        <v>353.94893192461114</v>
      </c>
      <c r="AJ453" s="193"/>
      <c r="AK453" s="193"/>
      <c r="AL453" s="193"/>
      <c r="AM453" s="193"/>
    </row>
    <row r="454" spans="1:39" ht="12.75" customHeight="1">
      <c r="A454" s="329">
        <v>451</v>
      </c>
      <c r="B454" s="345">
        <v>1</v>
      </c>
      <c r="C454" s="371">
        <v>1</v>
      </c>
      <c r="D454" s="358">
        <f>測定日数!L5</f>
        <v>34</v>
      </c>
      <c r="E454" s="359">
        <f>mm!L5</f>
        <v>167.17967653322046</v>
      </c>
      <c r="F454" s="360">
        <f>pH!L5</f>
        <v>4.651443496624271</v>
      </c>
      <c r="G454" s="360">
        <f>EC!L5</f>
        <v>3.1471992536318796</v>
      </c>
      <c r="H454" s="361">
        <f>'SO4'!L5</f>
        <v>19.050194322923659</v>
      </c>
      <c r="I454" s="361">
        <f>'NO3'!L5</f>
        <v>7.1699008229593071</v>
      </c>
      <c r="J454" s="361">
        <f>Cl!L5</f>
        <v>146.26538999295019</v>
      </c>
      <c r="K454" s="361">
        <f>H!L5</f>
        <v>22.312924882982685</v>
      </c>
      <c r="L454" s="361">
        <f>'NH4'!L5</f>
        <v>11.973223915236487</v>
      </c>
      <c r="M454" s="361">
        <f>Na!L5</f>
        <v>124.73641947480488</v>
      </c>
      <c r="N454" s="361">
        <f>K!L5</f>
        <v>4.5015866935132456</v>
      </c>
      <c r="O454" s="361">
        <f>Mg!L5</f>
        <v>13.736209790272259</v>
      </c>
      <c r="P454" s="362">
        <f>Ca!L5</f>
        <v>4.4170941237463692</v>
      </c>
      <c r="Q454" s="363">
        <f t="shared" si="962"/>
        <v>0.24823623849046619</v>
      </c>
      <c r="R454" s="364">
        <f t="shared" si="963"/>
        <v>191.53567946175681</v>
      </c>
      <c r="S454" s="365">
        <f t="shared" si="964"/>
        <v>199.83076279457455</v>
      </c>
      <c r="T454" s="365">
        <f t="shared" si="965"/>
        <v>191.78391570024729</v>
      </c>
      <c r="U454" s="365">
        <f t="shared" si="985"/>
        <v>2.1195182921137499</v>
      </c>
      <c r="V454" s="365">
        <f t="shared" si="967"/>
        <v>2.0547868954390229</v>
      </c>
      <c r="W454" s="358">
        <f t="shared" si="986"/>
        <v>0.79485676212025413</v>
      </c>
      <c r="X454" s="366">
        <f t="shared" si="969"/>
        <v>167.17967653322046</v>
      </c>
      <c r="Y454" s="367">
        <f t="shared" ref="Y454:AA454" si="1013">H454*$E454/1000</f>
        <v>3.1848053248013697</v>
      </c>
      <c r="Z454" s="367">
        <f t="shared" si="1013"/>
        <v>1.1986617003576081</v>
      </c>
      <c r="AA454" s="367">
        <f t="shared" si="1013"/>
        <v>24.452600587026755</v>
      </c>
      <c r="AB454" s="367">
        <f t="shared" ref="AB454:AF454" si="1014">L454*$E454/1000</f>
        <v>2.0016797012090555</v>
      </c>
      <c r="AC454" s="367">
        <f t="shared" si="1014"/>
        <v>20.85339425970998</v>
      </c>
      <c r="AD454" s="367">
        <f t="shared" si="1014"/>
        <v>0.75257380730779377</v>
      </c>
      <c r="AE454" s="367">
        <f t="shared" si="1014"/>
        <v>2.2964151095301721</v>
      </c>
      <c r="AF454" s="367">
        <f t="shared" si="1014"/>
        <v>0.73844836682470694</v>
      </c>
      <c r="AG454" s="368">
        <f t="shared" si="972"/>
        <v>3.7302675644470913</v>
      </c>
      <c r="AH454" s="369"/>
      <c r="AI454" s="344">
        <v>391.36644225633137</v>
      </c>
      <c r="AJ454" s="193"/>
      <c r="AK454" s="193"/>
      <c r="AL454" s="193"/>
      <c r="AM454" s="193"/>
    </row>
    <row r="455" spans="1:39" ht="12.75" customHeight="1">
      <c r="A455" s="329">
        <v>452</v>
      </c>
      <c r="B455" s="345">
        <v>1</v>
      </c>
      <c r="C455" s="371">
        <v>2</v>
      </c>
      <c r="D455" s="346">
        <f>測定日数!L6</f>
        <v>32</v>
      </c>
      <c r="E455" s="347">
        <f>mm!L6</f>
        <v>64.789927854010472</v>
      </c>
      <c r="F455" s="348">
        <f>pH!L6</f>
        <v>4.8605720074018084</v>
      </c>
      <c r="G455" s="348">
        <f>EC!L6</f>
        <v>2.8732903930131002</v>
      </c>
      <c r="H455" s="349">
        <f>'SO4'!L6</f>
        <v>14.302283946065735</v>
      </c>
      <c r="I455" s="349">
        <f>'NO3'!L6</f>
        <v>11.174033012110577</v>
      </c>
      <c r="J455" s="349">
        <f>Cl!L6</f>
        <v>153.68718252475327</v>
      </c>
      <c r="K455" s="349">
        <f>H!L6</f>
        <v>13.78567363180067</v>
      </c>
      <c r="L455" s="349">
        <f>'NH4'!L6</f>
        <v>12.968239174408755</v>
      </c>
      <c r="M455" s="349">
        <f>Na!L6</f>
        <v>136.25226819895252</v>
      </c>
      <c r="N455" s="349">
        <f>K!L6</f>
        <v>15.358997169678805</v>
      </c>
      <c r="O455" s="349">
        <f>Mg!L6</f>
        <v>7.1371046868255874</v>
      </c>
      <c r="P455" s="350">
        <f>Ca!L6</f>
        <v>4.4577854077489745</v>
      </c>
      <c r="Q455" s="351">
        <f t="shared" si="962"/>
        <v>0.40178497551943476</v>
      </c>
      <c r="R455" s="352">
        <f t="shared" si="963"/>
        <v>193.46578342899531</v>
      </c>
      <c r="S455" s="353">
        <f t="shared" si="964"/>
        <v>201.5549583639899</v>
      </c>
      <c r="T455" s="353">
        <f t="shared" si="965"/>
        <v>193.86756840451474</v>
      </c>
      <c r="U455" s="353"/>
      <c r="V455" s="353">
        <f t="shared" si="967"/>
        <v>1.944095098045753</v>
      </c>
      <c r="W455" s="346"/>
      <c r="X455" s="354">
        <f t="shared" si="969"/>
        <v>64.789927854010472</v>
      </c>
      <c r="Y455" s="355">
        <f t="shared" ref="Y455:AA455" si="1015">H455*$E455/1000</f>
        <v>0.92664394501317127</v>
      </c>
      <c r="Z455" s="355">
        <f t="shared" si="1015"/>
        <v>0.72396479269297564</v>
      </c>
      <c r="AA455" s="355">
        <f t="shared" si="1015"/>
        <v>9.957381467864904</v>
      </c>
      <c r="AB455" s="355">
        <f t="shared" ref="AB455:AF455" si="1016">L455*$E455/1000</f>
        <v>0.84021128050349558</v>
      </c>
      <c r="AC455" s="355">
        <f t="shared" si="1016"/>
        <v>8.8277746265554189</v>
      </c>
      <c r="AD455" s="355">
        <f t="shared" si="1016"/>
        <v>0.99510831853344073</v>
      </c>
      <c r="AE455" s="355">
        <f t="shared" si="1016"/>
        <v>0.46241249774594978</v>
      </c>
      <c r="AF455" s="355">
        <f t="shared" si="1016"/>
        <v>0.28881959495671666</v>
      </c>
      <c r="AG455" s="356">
        <f t="shared" si="972"/>
        <v>0.89317280002329991</v>
      </c>
      <c r="AH455" s="357"/>
      <c r="AI455" s="344">
        <v>0</v>
      </c>
      <c r="AJ455" s="193"/>
      <c r="AK455" s="193"/>
      <c r="AL455" s="193"/>
      <c r="AM455" s="193"/>
    </row>
    <row r="456" spans="1:39" ht="12.75" customHeight="1">
      <c r="A456" s="329">
        <v>453</v>
      </c>
      <c r="B456" s="345">
        <v>1</v>
      </c>
      <c r="C456" s="371">
        <v>3</v>
      </c>
      <c r="D456" s="358">
        <f>測定日数!L7</f>
        <v>35</v>
      </c>
      <c r="E456" s="359">
        <f>mm!L7</f>
        <v>124.52229299363057</v>
      </c>
      <c r="F456" s="360">
        <f>pH!L7</f>
        <v>4.837523296243937</v>
      </c>
      <c r="G456" s="360">
        <f>EC!L7</f>
        <v>2.6248849104859331</v>
      </c>
      <c r="H456" s="361">
        <f>'SO4'!L7</f>
        <v>18.759191176470587</v>
      </c>
      <c r="I456" s="361">
        <f>'NO3'!L7</f>
        <v>10.134064846134807</v>
      </c>
      <c r="J456" s="361">
        <f>Cl!L7</f>
        <v>114.47664121146097</v>
      </c>
      <c r="K456" s="361">
        <f>H!L7</f>
        <v>14.537064044019429</v>
      </c>
      <c r="L456" s="361">
        <f>'NH4'!L7</f>
        <v>12.621483375959079</v>
      </c>
      <c r="M456" s="361">
        <f>Na!L7</f>
        <v>96.102524185477606</v>
      </c>
      <c r="N456" s="361">
        <f>K!L7</f>
        <v>2.1035969152478073</v>
      </c>
      <c r="O456" s="361">
        <f>Mg!L7</f>
        <v>11.713660235967708</v>
      </c>
      <c r="P456" s="362">
        <f>Ca!L7</f>
        <v>6.0920716112531972</v>
      </c>
      <c r="Q456" s="363">
        <f t="shared" si="962"/>
        <v>0.38101755112997876</v>
      </c>
      <c r="R456" s="364">
        <f t="shared" si="963"/>
        <v>162.12908841053695</v>
      </c>
      <c r="S456" s="365">
        <f t="shared" si="964"/>
        <v>160.97613221514573</v>
      </c>
      <c r="T456" s="365">
        <f t="shared" si="965"/>
        <v>162.51010596166694</v>
      </c>
      <c r="U456" s="365">
        <f t="shared" ref="U456:U457" si="1017">(S456-R456)/(R456+S456)*100</f>
        <v>-0.35683613937235814</v>
      </c>
      <c r="V456" s="365">
        <f t="shared" si="967"/>
        <v>-0.47420061983680606</v>
      </c>
      <c r="W456" s="358">
        <f t="shared" ref="W456:W457" si="1018">100*((349.7*10^(2-F456)+(80*2*H456+71.5*I456+76.3*J456+73.5*L456+50.1*M456+73.5*N456+59.8*2*P456+53.3*2*O456)/10000)-G456)/((349.7*10^(2-F456)+(80*2*H456+71.5*I456+76.3*J456+73.5*L456+50.1*M456+73.5*N456+59.8*2*P456+53.3*2*O456)/10000)+G456)</f>
        <v>-1.6070017377362589</v>
      </c>
      <c r="X456" s="366">
        <f t="shared" si="969"/>
        <v>124.52229299363057</v>
      </c>
      <c r="Y456" s="367">
        <f t="shared" ref="Y456:AA456" si="1019">H456*$E456/1000</f>
        <v>2.3359375</v>
      </c>
      <c r="Z456" s="367">
        <f t="shared" si="1019"/>
        <v>1.2619169919868503</v>
      </c>
      <c r="AA456" s="367">
        <f t="shared" si="1019"/>
        <v>14.254893857860267</v>
      </c>
      <c r="AB456" s="367">
        <f t="shared" ref="AB456:AF456" si="1020">L456*$E456/1000</f>
        <v>1.5716560509554141</v>
      </c>
      <c r="AC456" s="367">
        <f t="shared" si="1020"/>
        <v>11.96690667405151</v>
      </c>
      <c r="AD456" s="367">
        <f t="shared" si="1020"/>
        <v>0.26194471142098491</v>
      </c>
      <c r="AE456" s="367">
        <f t="shared" si="1020"/>
        <v>1.4586118319310108</v>
      </c>
      <c r="AF456" s="367">
        <f t="shared" si="1020"/>
        <v>0.75859872611464974</v>
      </c>
      <c r="AG456" s="368">
        <f t="shared" si="972"/>
        <v>1.8101885481565594</v>
      </c>
      <c r="AH456" s="369"/>
      <c r="AI456" s="344">
        <v>323.1052206256827</v>
      </c>
      <c r="AJ456" s="193"/>
      <c r="AK456" s="193"/>
      <c r="AL456" s="193"/>
      <c r="AM456" s="193"/>
    </row>
    <row r="457" spans="1:39" ht="12.75" customHeight="1">
      <c r="A457" s="329">
        <v>454</v>
      </c>
      <c r="B457" s="345">
        <v>1</v>
      </c>
      <c r="C457" s="371">
        <v>4</v>
      </c>
      <c r="D457" s="358">
        <f>測定日数!L8</f>
        <v>35</v>
      </c>
      <c r="E457" s="359">
        <f>mm!L8</f>
        <v>72.250038992994007</v>
      </c>
      <c r="F457" s="360">
        <f>pH!L8</f>
        <v>4.8000819967027608</v>
      </c>
      <c r="G457" s="360">
        <f>EC!L8</f>
        <v>1.693234249713631</v>
      </c>
      <c r="H457" s="361">
        <f>'SO4'!L8</f>
        <v>14.020971527983608</v>
      </c>
      <c r="I457" s="361">
        <f>'NO3'!L8</f>
        <v>6.9869482366143476</v>
      </c>
      <c r="J457" s="361">
        <f>Cl!L8</f>
        <v>59.121233572518584</v>
      </c>
      <c r="K457" s="361">
        <f>H!L8</f>
        <v>15.845939859225465</v>
      </c>
      <c r="L457" s="361">
        <f>'NH4'!L8</f>
        <v>12.308215561680589</v>
      </c>
      <c r="M457" s="361">
        <f>Na!L8</f>
        <v>50.781866582465902</v>
      </c>
      <c r="N457" s="361">
        <f>K!L8</f>
        <v>3.1245838745418646</v>
      </c>
      <c r="O457" s="361">
        <f>Mg!L8</f>
        <v>6.2780598913972669</v>
      </c>
      <c r="P457" s="362">
        <f>Ca!L8</f>
        <v>2.6507016929816181</v>
      </c>
      <c r="Q457" s="363">
        <f t="shared" si="962"/>
        <v>0.34954547296525473</v>
      </c>
      <c r="R457" s="364">
        <f t="shared" si="963"/>
        <v>94.150124865100153</v>
      </c>
      <c r="S457" s="365">
        <f t="shared" si="964"/>
        <v>99.918129046671581</v>
      </c>
      <c r="T457" s="365">
        <f t="shared" si="965"/>
        <v>94.499670338065414</v>
      </c>
      <c r="U457" s="365">
        <f t="shared" si="1017"/>
        <v>2.9721523563527841</v>
      </c>
      <c r="V457" s="365">
        <f t="shared" si="967"/>
        <v>2.7870178171719133</v>
      </c>
      <c r="W457" s="358">
        <f t="shared" si="1018"/>
        <v>1.5340719026284124</v>
      </c>
      <c r="X457" s="366">
        <f t="shared" si="969"/>
        <v>72.250038992994007</v>
      </c>
      <c r="Y457" s="367">
        <f t="shared" ref="Y457:AA457" si="1021">H457*$E457/1000</f>
        <v>1.0130157396164745</v>
      </c>
      <c r="Z457" s="367">
        <f t="shared" si="1021"/>
        <v>0.50480728253741736</v>
      </c>
      <c r="AA457" s="367">
        <f t="shared" si="1021"/>
        <v>4.2715114309283742</v>
      </c>
      <c r="AB457" s="367">
        <f t="shared" ref="AB457:AF457" si="1022">L457*$E457/1000</f>
        <v>0.8892690542655981</v>
      </c>
      <c r="AC457" s="367">
        <f t="shared" si="1022"/>
        <v>3.6689918407201807</v>
      </c>
      <c r="AD457" s="367">
        <f t="shared" si="1022"/>
        <v>0.22575130677253</v>
      </c>
      <c r="AE457" s="367">
        <f t="shared" si="1022"/>
        <v>0.4535900719538043</v>
      </c>
      <c r="AF457" s="367">
        <f t="shared" si="1022"/>
        <v>0.19151330067671712</v>
      </c>
      <c r="AG457" s="368">
        <f t="shared" si="972"/>
        <v>1.1448697727096777</v>
      </c>
      <c r="AH457" s="369"/>
      <c r="AI457" s="344">
        <v>199.67190725831495</v>
      </c>
      <c r="AJ457" s="193"/>
      <c r="AK457" s="193"/>
      <c r="AL457" s="193"/>
      <c r="AM457" s="193"/>
    </row>
    <row r="458" spans="1:39" ht="12.75" customHeight="1">
      <c r="A458" s="329">
        <v>455</v>
      </c>
      <c r="B458" s="345">
        <v>1</v>
      </c>
      <c r="C458" s="371">
        <v>5</v>
      </c>
      <c r="D458" s="358">
        <f>測定日数!L9</f>
        <v>0</v>
      </c>
      <c r="E458" s="359"/>
      <c r="F458" s="360"/>
      <c r="G458" s="360"/>
      <c r="H458" s="361"/>
      <c r="I458" s="361"/>
      <c r="J458" s="361"/>
      <c r="K458" s="361"/>
      <c r="L458" s="361"/>
      <c r="M458" s="361"/>
      <c r="N458" s="361"/>
      <c r="O458" s="361"/>
      <c r="P458" s="362"/>
      <c r="Q458" s="363"/>
      <c r="R458" s="364"/>
      <c r="S458" s="365"/>
      <c r="T458" s="365"/>
      <c r="U458" s="365"/>
      <c r="V458" s="365"/>
      <c r="W458" s="358"/>
      <c r="X458" s="366"/>
      <c r="Y458" s="367"/>
      <c r="Z458" s="367"/>
      <c r="AA458" s="367"/>
      <c r="AB458" s="367"/>
      <c r="AC458" s="367"/>
      <c r="AD458" s="367"/>
      <c r="AE458" s="367"/>
      <c r="AF458" s="367"/>
      <c r="AG458" s="368"/>
      <c r="AH458" s="369"/>
      <c r="AI458" s="344"/>
      <c r="AJ458" s="193"/>
      <c r="AK458" s="193"/>
      <c r="AL458" s="193"/>
      <c r="AM458" s="193"/>
    </row>
    <row r="459" spans="1:39" ht="12.75" customHeight="1">
      <c r="A459" s="329">
        <v>456</v>
      </c>
      <c r="B459" s="345">
        <v>1</v>
      </c>
      <c r="C459" s="371">
        <v>6</v>
      </c>
      <c r="D459" s="358">
        <f>測定日数!L10</f>
        <v>0</v>
      </c>
      <c r="E459" s="359"/>
      <c r="F459" s="360"/>
      <c r="G459" s="360"/>
      <c r="H459" s="361"/>
      <c r="I459" s="361"/>
      <c r="J459" s="361"/>
      <c r="K459" s="361"/>
      <c r="L459" s="361"/>
      <c r="M459" s="361"/>
      <c r="N459" s="361"/>
      <c r="O459" s="361"/>
      <c r="P459" s="362"/>
      <c r="Q459" s="363"/>
      <c r="R459" s="364"/>
      <c r="S459" s="365"/>
      <c r="T459" s="365"/>
      <c r="U459" s="365"/>
      <c r="V459" s="365"/>
      <c r="W459" s="358"/>
      <c r="X459" s="366"/>
      <c r="Y459" s="367"/>
      <c r="Z459" s="367"/>
      <c r="AA459" s="367"/>
      <c r="AB459" s="367"/>
      <c r="AC459" s="367"/>
      <c r="AD459" s="367"/>
      <c r="AE459" s="367"/>
      <c r="AF459" s="367"/>
      <c r="AG459" s="368"/>
      <c r="AH459" s="369"/>
      <c r="AI459" s="344"/>
      <c r="AJ459" s="193"/>
      <c r="AK459" s="193"/>
      <c r="AL459" s="193"/>
      <c r="AM459" s="193"/>
    </row>
    <row r="460" spans="1:39" ht="12.75" customHeight="1">
      <c r="A460" s="329">
        <v>457</v>
      </c>
      <c r="B460" s="345">
        <v>1</v>
      </c>
      <c r="C460" s="371">
        <v>7</v>
      </c>
      <c r="D460" s="358">
        <f>測定日数!L11</f>
        <v>34</v>
      </c>
      <c r="E460" s="359">
        <f>mm!L11</f>
        <v>182.5</v>
      </c>
      <c r="F460" s="360">
        <f>pH!L11</f>
        <v>5.0999999999999996</v>
      </c>
      <c r="G460" s="360">
        <f>EC!L11</f>
        <v>2.2999999999999998</v>
      </c>
      <c r="H460" s="361">
        <f>'SO4'!L11</f>
        <v>15.9</v>
      </c>
      <c r="I460" s="361">
        <f>'NO3'!L11</f>
        <v>7.8</v>
      </c>
      <c r="J460" s="361">
        <f>Cl!L11</f>
        <v>124.1</v>
      </c>
      <c r="K460" s="361">
        <f>H!L11</f>
        <v>7.9432823472428247</v>
      </c>
      <c r="L460" s="361">
        <f>'NH4'!L11</f>
        <v>5.6</v>
      </c>
      <c r="M460" s="361">
        <f>Na!L11</f>
        <v>116.6</v>
      </c>
      <c r="N460" s="361">
        <f>K!L11</f>
        <v>2.4</v>
      </c>
      <c r="O460" s="361">
        <f>Mg!L11</f>
        <v>11</v>
      </c>
      <c r="P460" s="362">
        <f>Ca!L11</f>
        <v>6.3</v>
      </c>
      <c r="Q460" s="363">
        <f t="shared" ref="Q460:Q482" si="1023">1.24*10^(F460-5.35)</f>
        <v>0.69730324323603288</v>
      </c>
      <c r="R460" s="364">
        <f t="shared" ref="R460:R482" si="1024">SUM(H460:J460)+H460</f>
        <v>163.69999999999999</v>
      </c>
      <c r="S460" s="365">
        <f t="shared" ref="S460:S482" si="1025">SUM(K460:P460)+O460+P460</f>
        <v>167.14328234724286</v>
      </c>
      <c r="T460" s="365">
        <f t="shared" ref="T460:T482" si="1026">SUM(H460:J460,Q460)+H460</f>
        <v>164.39730324323602</v>
      </c>
      <c r="U460" s="365">
        <f t="shared" ref="U460:U482" si="1027">(S460-R460)/(R460+S460)*100</f>
        <v>1.0407593356025613</v>
      </c>
      <c r="V460" s="365">
        <f t="shared" ref="V460:V482" si="1028">(S460-T460)/(S460+T460)*100</f>
        <v>0.82824825175361394</v>
      </c>
      <c r="W460" s="358">
        <f t="shared" ref="W460:W482" si="1029">100*((349.7*10^(2-F460)+(80*2*H460+71.5*I460+76.3*J460+73.5*L460+50.1*M460+73.5*N460+59.8*2*P460+53.3*2*O460)/10000)-G460)/((349.7*10^(2-F460)+(80*2*H460+71.5*I460+76.3*J460+73.5*L460+50.1*M460+73.5*N460+59.8*2*P460+53.3*2*O460)/10000)+G460)</f>
        <v>1.5074411112788964</v>
      </c>
      <c r="X460" s="366">
        <f t="shared" ref="X460:X482" si="1030">E460</f>
        <v>182.5</v>
      </c>
      <c r="Y460" s="367">
        <f t="shared" ref="Y460:AA460" si="1031">H460*$E460/1000</f>
        <v>2.9017499999999998</v>
      </c>
      <c r="Z460" s="367">
        <f t="shared" si="1031"/>
        <v>1.4235</v>
      </c>
      <c r="AA460" s="367">
        <f t="shared" si="1031"/>
        <v>22.648250000000001</v>
      </c>
      <c r="AB460" s="367">
        <f t="shared" ref="AB460:AF460" si="1032">L460*$E460/1000</f>
        <v>1.0219999999999998</v>
      </c>
      <c r="AC460" s="367">
        <f t="shared" si="1032"/>
        <v>21.279499999999999</v>
      </c>
      <c r="AD460" s="367">
        <f t="shared" si="1032"/>
        <v>0.438</v>
      </c>
      <c r="AE460" s="367">
        <f t="shared" si="1032"/>
        <v>2.0074999999999998</v>
      </c>
      <c r="AF460" s="367">
        <f t="shared" si="1032"/>
        <v>1.14975</v>
      </c>
      <c r="AG460" s="368">
        <f t="shared" ref="AG460:AG482" si="1033">K460*$E460/1000</f>
        <v>1.4496490283718155</v>
      </c>
      <c r="AH460" s="369"/>
      <c r="AI460" s="344">
        <v>236.44992586021436</v>
      </c>
      <c r="AJ460" s="193"/>
      <c r="AK460" s="193"/>
      <c r="AL460" s="193"/>
      <c r="AM460" s="193"/>
    </row>
    <row r="461" spans="1:39" ht="12.75" customHeight="1">
      <c r="A461" s="329">
        <v>458</v>
      </c>
      <c r="B461" s="345">
        <v>1</v>
      </c>
      <c r="C461" s="371">
        <v>8</v>
      </c>
      <c r="D461" s="346">
        <f>測定日数!L12</f>
        <v>35</v>
      </c>
      <c r="E461" s="347">
        <f>mm!L12</f>
        <v>248.45541401273886</v>
      </c>
      <c r="F461" s="348">
        <f>pH!L12</f>
        <v>4.5524433230430565</v>
      </c>
      <c r="G461" s="348">
        <f>EC!L12</f>
        <v>7.3057508812407859</v>
      </c>
      <c r="H461" s="349">
        <f>'SO4'!L12</f>
        <v>44.699878102008022</v>
      </c>
      <c r="I461" s="349">
        <f>'NO3'!L12</f>
        <v>19.618487083973399</v>
      </c>
      <c r="J461" s="349">
        <f>Cl!L12</f>
        <v>400.00296204254232</v>
      </c>
      <c r="K461" s="349">
        <f>H!L12</f>
        <v>28.025713432168729</v>
      </c>
      <c r="L461" s="349">
        <f>'NH4'!L12</f>
        <v>21.886319475599421</v>
      </c>
      <c r="M461" s="349">
        <f>Na!L12</f>
        <v>353.51587219849029</v>
      </c>
      <c r="N461" s="349">
        <f>K!L12</f>
        <v>8.9871323242153078</v>
      </c>
      <c r="O461" s="349">
        <f>Mg!L12</f>
        <v>40.263934060111367</v>
      </c>
      <c r="P461" s="350">
        <f>Ca!L12</f>
        <v>10.090818412524435</v>
      </c>
      <c r="Q461" s="351">
        <f t="shared" si="1023"/>
        <v>0.19763552339453611</v>
      </c>
      <c r="R461" s="352">
        <f t="shared" si="1024"/>
        <v>509.02120533053176</v>
      </c>
      <c r="S461" s="353">
        <f t="shared" si="1025"/>
        <v>513.12454237574525</v>
      </c>
      <c r="T461" s="353">
        <f t="shared" si="1026"/>
        <v>509.21884085392628</v>
      </c>
      <c r="U461" s="353">
        <f t="shared" si="1027"/>
        <v>0.40144343939418559</v>
      </c>
      <c r="V461" s="353">
        <f t="shared" si="1028"/>
        <v>0.38203421530254528</v>
      </c>
      <c r="W461" s="346">
        <f t="shared" si="1029"/>
        <v>0.88008398235016561</v>
      </c>
      <c r="X461" s="354">
        <f t="shared" si="1030"/>
        <v>248.45541401273886</v>
      </c>
      <c r="Y461" s="355">
        <f t="shared" ref="Y461:AA461" si="1034">H461*$E461/1000</f>
        <v>11.105926720153363</v>
      </c>
      <c r="Z461" s="355">
        <f t="shared" si="1034"/>
        <v>4.8743193307521802</v>
      </c>
      <c r="AA461" s="355">
        <f t="shared" si="1034"/>
        <v>99.382901540601708</v>
      </c>
      <c r="AB461" s="355">
        <f t="shared" ref="AB461:AF461" si="1035">L461*$E461/1000</f>
        <v>5.4377745665251238</v>
      </c>
      <c r="AC461" s="355">
        <f t="shared" si="1035"/>
        <v>87.832932387150393</v>
      </c>
      <c r="AD461" s="355">
        <f t="shared" si="1035"/>
        <v>2.2329016824001822</v>
      </c>
      <c r="AE461" s="355">
        <f t="shared" si="1035"/>
        <v>10.003792406686587</v>
      </c>
      <c r="AF461" s="355">
        <f t="shared" si="1035"/>
        <v>2.5071184664111263</v>
      </c>
      <c r="AG461" s="356">
        <f t="shared" si="1033"/>
        <v>6.963140233791858</v>
      </c>
      <c r="AH461" s="357"/>
      <c r="AI461" s="344">
        <v>1022.145747706277</v>
      </c>
      <c r="AJ461" s="193"/>
      <c r="AK461" s="193"/>
      <c r="AL461" s="193"/>
      <c r="AM461" s="193"/>
    </row>
    <row r="462" spans="1:39" ht="12.75" customHeight="1">
      <c r="A462" s="329">
        <v>459</v>
      </c>
      <c r="B462" s="345">
        <v>1</v>
      </c>
      <c r="C462" s="371">
        <v>9</v>
      </c>
      <c r="D462" s="358">
        <f>測定日数!L13</f>
        <v>34</v>
      </c>
      <c r="E462" s="359">
        <f>mm!L13</f>
        <v>275.46528662420383</v>
      </c>
      <c r="F462" s="360">
        <f>pH!L13</f>
        <v>4.46</v>
      </c>
      <c r="G462" s="360">
        <f>EC!L13</f>
        <v>8.2659762000830099</v>
      </c>
      <c r="H462" s="361">
        <f>'SO4'!L13</f>
        <v>47.522254209156777</v>
      </c>
      <c r="I462" s="361">
        <f>'NO3'!L13</f>
        <v>20.580738930849733</v>
      </c>
      <c r="J462" s="361">
        <f>Cl!L13</f>
        <v>460.00753200920866</v>
      </c>
      <c r="K462" s="361">
        <f>H!L13</f>
        <v>34.67368504525318</v>
      </c>
      <c r="L462" s="361">
        <f>'NH4'!L13</f>
        <v>21.871912654144733</v>
      </c>
      <c r="M462" s="361">
        <f>Na!L13</f>
        <v>414.32386521009573</v>
      </c>
      <c r="N462" s="361">
        <f>K!L13</f>
        <v>10.28838397932469</v>
      </c>
      <c r="O462" s="361">
        <f>Mg!L13</f>
        <v>44.858089966210223</v>
      </c>
      <c r="P462" s="362">
        <f>Ca!L13</f>
        <v>11.594513389861028</v>
      </c>
      <c r="Q462" s="363">
        <f t="shared" si="1023"/>
        <v>0.15974294440994866</v>
      </c>
      <c r="R462" s="364">
        <f t="shared" si="1024"/>
        <v>575.63277935837198</v>
      </c>
      <c r="S462" s="365">
        <f t="shared" si="1025"/>
        <v>594.06305360096087</v>
      </c>
      <c r="T462" s="365">
        <f t="shared" si="1026"/>
        <v>575.79252230278189</v>
      </c>
      <c r="U462" s="365">
        <f t="shared" si="1027"/>
        <v>1.5756467385166502</v>
      </c>
      <c r="V462" s="365">
        <f t="shared" si="1028"/>
        <v>1.5617766564103042</v>
      </c>
      <c r="W462" s="358">
        <f t="shared" si="1029"/>
        <v>1.7410333079252382</v>
      </c>
      <c r="X462" s="366">
        <f t="shared" si="1030"/>
        <v>275.46528662420383</v>
      </c>
      <c r="Y462" s="367">
        <f t="shared" ref="Y462:AA462" si="1036">H462*$E462/1000</f>
        <v>13.090731376753649</v>
      </c>
      <c r="Z462" s="367">
        <f t="shared" si="1036"/>
        <v>5.6692791485244323</v>
      </c>
      <c r="AA462" s="367">
        <f t="shared" si="1036"/>
        <v>126.71610665420927</v>
      </c>
      <c r="AB462" s="367">
        <f t="shared" ref="AB462:AF462" si="1037">L462*$E462/1000</f>
        <v>6.0249526882935296</v>
      </c>
      <c r="AC462" s="367">
        <f t="shared" si="1037"/>
        <v>114.13184228534701</v>
      </c>
      <c r="AD462" s="367">
        <f t="shared" si="1037"/>
        <v>2.8340926417645425</v>
      </c>
      <c r="AE462" s="367">
        <f t="shared" si="1037"/>
        <v>12.35684660995642</v>
      </c>
      <c r="AF462" s="367">
        <f t="shared" si="1037"/>
        <v>3.1938859542062374</v>
      </c>
      <c r="AG462" s="368">
        <f t="shared" si="1033"/>
        <v>9.5513965893080375</v>
      </c>
      <c r="AH462" s="369"/>
      <c r="AI462" s="344">
        <v>1169.6958329593328</v>
      </c>
      <c r="AJ462" s="193"/>
      <c r="AK462" s="193"/>
      <c r="AL462" s="193"/>
      <c r="AM462" s="193"/>
    </row>
    <row r="463" spans="1:39" ht="12.75" customHeight="1">
      <c r="A463" s="329">
        <v>460</v>
      </c>
      <c r="B463" s="345">
        <v>1</v>
      </c>
      <c r="C463" s="371">
        <v>10</v>
      </c>
      <c r="D463" s="358">
        <f>測定日数!L14</f>
        <v>34</v>
      </c>
      <c r="E463" s="359">
        <f>mm!L14</f>
        <v>92.684713375796193</v>
      </c>
      <c r="F463" s="360">
        <f>pH!L14</f>
        <v>4.6457232849694785</v>
      </c>
      <c r="G463" s="360">
        <f>EC!L14</f>
        <v>1.6315204618080608</v>
      </c>
      <c r="H463" s="361">
        <f>'SO4'!L14</f>
        <v>13.685882192047432</v>
      </c>
      <c r="I463" s="361">
        <f>'NO3'!L14</f>
        <v>17.564628944704243</v>
      </c>
      <c r="J463" s="361">
        <f>Cl!L14</f>
        <v>43.929703941434767</v>
      </c>
      <c r="K463" s="361">
        <f>H!L14</f>
        <v>22.60875850832166</v>
      </c>
      <c r="L463" s="361">
        <f>'NH4'!L14</f>
        <v>24.039407971081417</v>
      </c>
      <c r="M463" s="361">
        <f>Na!L14</f>
        <v>35.177155093000593</v>
      </c>
      <c r="N463" s="361">
        <f>K!L14</f>
        <v>2.2367013170025385</v>
      </c>
      <c r="O463" s="361">
        <f>Mg!L14</f>
        <v>4.1780641080560592</v>
      </c>
      <c r="P463" s="362">
        <f>Ca!L14</f>
        <v>4.3076882211250114</v>
      </c>
      <c r="Q463" s="363">
        <f t="shared" si="1023"/>
        <v>0.24498808904669583</v>
      </c>
      <c r="R463" s="364">
        <f t="shared" si="1024"/>
        <v>88.86609727023388</v>
      </c>
      <c r="S463" s="365">
        <f t="shared" si="1025"/>
        <v>101.03352754776834</v>
      </c>
      <c r="T463" s="365">
        <f t="shared" si="1026"/>
        <v>89.11108535928058</v>
      </c>
      <c r="U463" s="365">
        <f t="shared" si="1027"/>
        <v>6.4072955853365174</v>
      </c>
      <c r="V463" s="365">
        <f t="shared" si="1028"/>
        <v>6.2701971968650936</v>
      </c>
      <c r="W463" s="358">
        <f t="shared" si="1029"/>
        <v>8.5295923836443848</v>
      </c>
      <c r="X463" s="366">
        <f t="shared" si="1030"/>
        <v>92.684713375796193</v>
      </c>
      <c r="Y463" s="367">
        <f t="shared" ref="Y463:AA463" si="1038">H463*$E463/1000</f>
        <v>1.2684720682648294</v>
      </c>
      <c r="Z463" s="367">
        <f t="shared" si="1038"/>
        <v>1.6279725992921263</v>
      </c>
      <c r="AA463" s="367">
        <f t="shared" si="1038"/>
        <v>4.0716120184954656</v>
      </c>
      <c r="AB463" s="367">
        <f t="shared" ref="AB463:AF463" si="1039">L463*$E463/1000</f>
        <v>2.2280856375235114</v>
      </c>
      <c r="AC463" s="367">
        <f t="shared" si="1039"/>
        <v>3.2603845371706894</v>
      </c>
      <c r="AD463" s="367">
        <f t="shared" si="1039"/>
        <v>0.20730802047364613</v>
      </c>
      <c r="AE463" s="367">
        <f t="shared" si="1039"/>
        <v>0.38724267432087744</v>
      </c>
      <c r="AF463" s="367">
        <f t="shared" si="1039"/>
        <v>0.39925684808726503</v>
      </c>
      <c r="AG463" s="368">
        <f t="shared" si="1033"/>
        <v>2.0954863021263863</v>
      </c>
      <c r="AH463" s="369"/>
      <c r="AI463" s="344">
        <v>189.89962481800222</v>
      </c>
      <c r="AJ463" s="193"/>
      <c r="AK463" s="193"/>
      <c r="AL463" s="193"/>
      <c r="AM463" s="193"/>
    </row>
    <row r="464" spans="1:39" ht="12.75" customHeight="1">
      <c r="A464" s="329">
        <v>461</v>
      </c>
      <c r="B464" s="345">
        <v>1</v>
      </c>
      <c r="C464" s="371">
        <v>11</v>
      </c>
      <c r="D464" s="358">
        <f>測定日数!L15</f>
        <v>34</v>
      </c>
      <c r="E464" s="359">
        <f>mm!L15</f>
        <v>127.38853503184714</v>
      </c>
      <c r="F464" s="360">
        <f>pH!L15</f>
        <v>5.4</v>
      </c>
      <c r="G464" s="360">
        <f>EC!L15</f>
        <v>2.1800000000000002</v>
      </c>
      <c r="H464" s="361">
        <f>'SO4'!L15</f>
        <v>13.7</v>
      </c>
      <c r="I464" s="361">
        <f>'NO3'!L15</f>
        <v>6.934365424931463</v>
      </c>
      <c r="J464" s="361">
        <f>Cl!L15</f>
        <v>124.96473906911142</v>
      </c>
      <c r="K464" s="361">
        <f>H!L15</f>
        <v>3.98107170553497</v>
      </c>
      <c r="L464" s="361">
        <f>'NH4'!L15</f>
        <v>10.532150776053216</v>
      </c>
      <c r="M464" s="361">
        <f>Na!L15</f>
        <v>113.09264897781645</v>
      </c>
      <c r="N464" s="361">
        <f>K!L15</f>
        <v>2.5575447570332481</v>
      </c>
      <c r="O464" s="361">
        <f>Mg!L15</f>
        <v>13.157894736842104</v>
      </c>
      <c r="P464" s="362">
        <f>Ca!L15</f>
        <v>5.7385229540918168</v>
      </c>
      <c r="Q464" s="363">
        <f t="shared" si="1023"/>
        <v>1.391302883334437</v>
      </c>
      <c r="R464" s="364">
        <f t="shared" si="1024"/>
        <v>159.29910449404287</v>
      </c>
      <c r="S464" s="365">
        <f t="shared" si="1025"/>
        <v>167.95625159830576</v>
      </c>
      <c r="T464" s="365">
        <f t="shared" si="1026"/>
        <v>160.69040737737731</v>
      </c>
      <c r="U464" s="365">
        <f t="shared" si="1027"/>
        <v>2.6453798060435467</v>
      </c>
      <c r="V464" s="365">
        <f t="shared" si="1028"/>
        <v>2.2108376952847864</v>
      </c>
      <c r="W464" s="358">
        <f t="shared" si="1029"/>
        <v>1.2050060623481083</v>
      </c>
      <c r="X464" s="366">
        <f t="shared" si="1030"/>
        <v>127.38853503184714</v>
      </c>
      <c r="Y464" s="367">
        <f t="shared" ref="Y464:AA464" si="1040">H464*$E464/1000</f>
        <v>1.7452229299363058</v>
      </c>
      <c r="Z464" s="367">
        <f t="shared" si="1040"/>
        <v>0.88335865285751125</v>
      </c>
      <c r="AA464" s="367">
        <f t="shared" si="1040"/>
        <v>15.919075040651135</v>
      </c>
      <c r="AB464" s="367">
        <f t="shared" ref="AB464:AF464" si="1041">L464*$E464/1000</f>
        <v>1.3416752580959512</v>
      </c>
      <c r="AC464" s="367">
        <f t="shared" si="1041"/>
        <v>14.406706876154963</v>
      </c>
      <c r="AD464" s="367">
        <f t="shared" si="1041"/>
        <v>0.32580187987684689</v>
      </c>
      <c r="AE464" s="367">
        <f t="shared" si="1041"/>
        <v>1.6761649346295675</v>
      </c>
      <c r="AF464" s="367">
        <f t="shared" si="1041"/>
        <v>0.73102203236838437</v>
      </c>
      <c r="AG464" s="368">
        <f t="shared" si="1033"/>
        <v>0.50714289242483701</v>
      </c>
      <c r="AH464" s="369"/>
      <c r="AI464" s="344">
        <v>327.25535609234862</v>
      </c>
      <c r="AJ464" s="193"/>
      <c r="AK464" s="193"/>
      <c r="AL464" s="193"/>
      <c r="AM464" s="193"/>
    </row>
    <row r="465" spans="1:39" ht="12.75" customHeight="1">
      <c r="A465" s="329">
        <v>462</v>
      </c>
      <c r="B465" s="345">
        <v>1</v>
      </c>
      <c r="C465" s="371">
        <v>12</v>
      </c>
      <c r="D465" s="358">
        <f>測定日数!L16</f>
        <v>34</v>
      </c>
      <c r="E465" s="359">
        <f>mm!L16</f>
        <v>104.14012738853502</v>
      </c>
      <c r="F465" s="360">
        <f>pH!L16</f>
        <v>5.05</v>
      </c>
      <c r="G465" s="360">
        <f>EC!L16</f>
        <v>0.85499999999999998</v>
      </c>
      <c r="H465" s="361">
        <f>'SO4'!L16</f>
        <v>11.345893619235977</v>
      </c>
      <c r="I465" s="361">
        <f>'NO3'!L16</f>
        <v>13.384937913239801</v>
      </c>
      <c r="J465" s="361">
        <f>Cl!L16</f>
        <v>17.207334273624824</v>
      </c>
      <c r="K465" s="361">
        <f>H!L16</f>
        <v>8.9125093813374612</v>
      </c>
      <c r="L465" s="361">
        <f>'NH4'!L16</f>
        <v>24.390243902439025</v>
      </c>
      <c r="M465" s="361">
        <f>Na!L16</f>
        <v>10.439321444106133</v>
      </c>
      <c r="N465" s="361">
        <f>K!L16</f>
        <v>0.76726342710997431</v>
      </c>
      <c r="O465" s="361">
        <f>Mg!L16</f>
        <v>1.2340600575894694</v>
      </c>
      <c r="P465" s="362">
        <f>Ca!L16</f>
        <v>1.4970059880239521</v>
      </c>
      <c r="Q465" s="363">
        <f t="shared" si="1023"/>
        <v>0.62147216969781782</v>
      </c>
      <c r="R465" s="364">
        <f t="shared" si="1024"/>
        <v>53.284059425336579</v>
      </c>
      <c r="S465" s="365">
        <f t="shared" si="1025"/>
        <v>49.971470246219425</v>
      </c>
      <c r="T465" s="365">
        <f t="shared" si="1026"/>
        <v>53.90553159503439</v>
      </c>
      <c r="U465" s="365">
        <f t="shared" si="1027"/>
        <v>-3.208147001573785</v>
      </c>
      <c r="V465" s="365">
        <f t="shared" si="1028"/>
        <v>-3.7872303580989448</v>
      </c>
      <c r="W465" s="358">
        <f t="shared" si="1029"/>
        <v>7.239997839105933</v>
      </c>
      <c r="X465" s="366">
        <f t="shared" si="1030"/>
        <v>104.14012738853502</v>
      </c>
      <c r="Y465" s="367">
        <f t="shared" ref="Y465:AA465" si="1042">H465*$E465/1000</f>
        <v>1.1815628068440012</v>
      </c>
      <c r="Z465" s="367">
        <f t="shared" si="1042"/>
        <v>1.393909139372425</v>
      </c>
      <c r="AA465" s="367">
        <f t="shared" si="1042"/>
        <v>1.7919739832723938</v>
      </c>
      <c r="AB465" s="367">
        <f t="shared" ref="AB465:AF465" si="1043">L465*$E465/1000</f>
        <v>2.5400031070374394</v>
      </c>
      <c r="AC465" s="367">
        <f t="shared" si="1043"/>
        <v>1.0871522650390779</v>
      </c>
      <c r="AD465" s="367">
        <f t="shared" si="1043"/>
        <v>7.9902911039796673E-2</v>
      </c>
      <c r="AE465" s="367">
        <f t="shared" si="1043"/>
        <v>0.1285151716024702</v>
      </c>
      <c r="AF465" s="367">
        <f t="shared" si="1043"/>
        <v>0.15589839429421412</v>
      </c>
      <c r="AG465" s="368">
        <f t="shared" si="1033"/>
        <v>0.92814986232399666</v>
      </c>
      <c r="AH465" s="369"/>
      <c r="AI465" s="344">
        <v>103.255529671556</v>
      </c>
      <c r="AJ465" s="193"/>
      <c r="AK465" s="193"/>
      <c r="AL465" s="193"/>
      <c r="AM465" s="193"/>
    </row>
    <row r="466" spans="1:39" ht="12.75" customHeight="1">
      <c r="A466" s="329">
        <v>463</v>
      </c>
      <c r="B466" s="345">
        <v>1</v>
      </c>
      <c r="C466" s="371">
        <v>14</v>
      </c>
      <c r="D466" s="358">
        <f>測定日数!L18</f>
        <v>35</v>
      </c>
      <c r="E466" s="359">
        <f>mm!L18</f>
        <v>103.06</v>
      </c>
      <c r="F466" s="360">
        <f>pH!L18</f>
        <v>5.0670148555645103</v>
      </c>
      <c r="G466" s="360">
        <f>EC!L18</f>
        <v>1.4313126334174269</v>
      </c>
      <c r="H466" s="361">
        <f>'SO4'!L18</f>
        <v>12.081999159065914</v>
      </c>
      <c r="I466" s="361">
        <f>'NO3'!L18</f>
        <v>12.378554928854472</v>
      </c>
      <c r="J466" s="361">
        <f>Cl!L18</f>
        <v>44.13540040944288</v>
      </c>
      <c r="K466" s="361">
        <f>H!L18</f>
        <v>8.5700852972262638</v>
      </c>
      <c r="L466" s="361">
        <f>'NH4'!L18</f>
        <v>21.726071112836106</v>
      </c>
      <c r="M466" s="361">
        <f>Na!L18</f>
        <v>35.904116639526158</v>
      </c>
      <c r="N466" s="361">
        <f>K!L18</f>
        <v>0.77656945548070477</v>
      </c>
      <c r="O466" s="361">
        <f>Mg!L18</f>
        <v>3.7199403180703268</v>
      </c>
      <c r="P466" s="362">
        <f>Ca!L18</f>
        <v>4.0495099941781483</v>
      </c>
      <c r="Q466" s="363">
        <f t="shared" si="1023"/>
        <v>0.64630354898155129</v>
      </c>
      <c r="R466" s="364">
        <f t="shared" si="1024"/>
        <v>80.677953656429182</v>
      </c>
      <c r="S466" s="365">
        <f t="shared" si="1025"/>
        <v>82.515743129566204</v>
      </c>
      <c r="T466" s="365">
        <f t="shared" si="1026"/>
        <v>81.324257205410731</v>
      </c>
      <c r="U466" s="365">
        <f t="shared" si="1027"/>
        <v>1.1261399853862086</v>
      </c>
      <c r="V466" s="365">
        <f t="shared" si="1028"/>
        <v>0.72722529401821001</v>
      </c>
      <c r="W466" s="358">
        <f t="shared" si="1029"/>
        <v>-2.8633109710411433</v>
      </c>
      <c r="X466" s="366">
        <f t="shared" si="1030"/>
        <v>103.06</v>
      </c>
      <c r="Y466" s="367">
        <f t="shared" ref="Y466:AA466" si="1044">H466*$E466/1000</f>
        <v>1.2451708333333331</v>
      </c>
      <c r="Z466" s="367">
        <f t="shared" si="1044"/>
        <v>1.2757338709677419</v>
      </c>
      <c r="AA466" s="367">
        <f t="shared" si="1044"/>
        <v>4.5485943661971833</v>
      </c>
      <c r="AB466" s="367">
        <f t="shared" ref="AB466:AF466" si="1045">L466*$E466/1000</f>
        <v>2.2390888888888889</v>
      </c>
      <c r="AC466" s="367">
        <f t="shared" si="1045"/>
        <v>3.7002782608695659</v>
      </c>
      <c r="AD466" s="367">
        <f t="shared" si="1045"/>
        <v>8.0033248081841438E-2</v>
      </c>
      <c r="AE466" s="367">
        <f t="shared" si="1045"/>
        <v>0.38337704918032789</v>
      </c>
      <c r="AF466" s="367">
        <f t="shared" si="1045"/>
        <v>0.41734249999999995</v>
      </c>
      <c r="AG466" s="368">
        <f t="shared" si="1033"/>
        <v>0.88323299073213879</v>
      </c>
      <c r="AH466" s="369"/>
      <c r="AI466" s="344">
        <v>163.19369678599537</v>
      </c>
      <c r="AJ466" s="193"/>
      <c r="AK466" s="193"/>
      <c r="AL466" s="193"/>
      <c r="AM466" s="193"/>
    </row>
    <row r="467" spans="1:39" ht="12.75" customHeight="1">
      <c r="A467" s="329">
        <v>464</v>
      </c>
      <c r="B467" s="345">
        <v>1</v>
      </c>
      <c r="C467" s="371">
        <v>15</v>
      </c>
      <c r="D467" s="358">
        <f>測定日数!L19</f>
        <v>34</v>
      </c>
      <c r="E467" s="359">
        <f>mm!L19</f>
        <v>120.38216560509554</v>
      </c>
      <c r="F467" s="360">
        <f>pH!L19</f>
        <v>5.27</v>
      </c>
      <c r="G467" s="360">
        <f>EC!L19</f>
        <v>2.59</v>
      </c>
      <c r="H467" s="361">
        <f>'SO4'!L19</f>
        <v>21.133153441268572</v>
      </c>
      <c r="I467" s="361">
        <f>'NO3'!L19</f>
        <v>12.902206115968255</v>
      </c>
      <c r="J467" s="361">
        <f>Cl!L19</f>
        <v>118.74876597185005</v>
      </c>
      <c r="K467" s="361">
        <f>H!L19</f>
        <v>5.3703179637025338</v>
      </c>
      <c r="L467" s="361">
        <f>'NH4'!L19</f>
        <v>24.94669722359891</v>
      </c>
      <c r="M467" s="361">
        <f>Na!L19</f>
        <v>100.04449805282958</v>
      </c>
      <c r="N467" s="361">
        <f>K!L19</f>
        <v>4.348015131092656</v>
      </c>
      <c r="O467" s="361">
        <f>Mg!L19</f>
        <v>13.577453198930263</v>
      </c>
      <c r="P467" s="362">
        <f>Ca!L19</f>
        <v>13.722554890219563</v>
      </c>
      <c r="Q467" s="363">
        <f t="shared" si="1023"/>
        <v>1.0313870761673118</v>
      </c>
      <c r="R467" s="364">
        <f t="shared" si="1024"/>
        <v>173.91727897035545</v>
      </c>
      <c r="S467" s="365">
        <f t="shared" si="1025"/>
        <v>189.30954454952334</v>
      </c>
      <c r="T467" s="365">
        <f t="shared" si="1026"/>
        <v>174.94866604652276</v>
      </c>
      <c r="U467" s="365">
        <f t="shared" si="1027"/>
        <v>4.2376456204439679</v>
      </c>
      <c r="V467" s="365">
        <f t="shared" si="1028"/>
        <v>3.942499601999764</v>
      </c>
      <c r="W467" s="358">
        <f t="shared" si="1029"/>
        <v>-0.7854491985898242</v>
      </c>
      <c r="X467" s="366">
        <f t="shared" si="1030"/>
        <v>120.38216560509554</v>
      </c>
      <c r="Y467" s="367">
        <f t="shared" ref="Y467:AA467" si="1046">H467*$E467/1000</f>
        <v>2.5440547773246882</v>
      </c>
      <c r="Z467" s="367">
        <f t="shared" si="1046"/>
        <v>1.5531955133235669</v>
      </c>
      <c r="AA467" s="367">
        <f t="shared" si="1046"/>
        <v>14.295233610623985</v>
      </c>
      <c r="AB467" s="367">
        <f t="shared" ref="AB467:AF467" si="1047">L467*$E467/1000</f>
        <v>3.0031374364714609</v>
      </c>
      <c r="AC467" s="367">
        <f t="shared" si="1047"/>
        <v>12.043573332474388</v>
      </c>
      <c r="AD467" s="367">
        <f t="shared" si="1047"/>
        <v>0.52342347756465735</v>
      </c>
      <c r="AE467" s="367">
        <f t="shared" si="1047"/>
        <v>1.6344832194890571</v>
      </c>
      <c r="AF467" s="367">
        <f t="shared" si="1047"/>
        <v>1.651950875319425</v>
      </c>
      <c r="AG467" s="368">
        <f t="shared" si="1033"/>
        <v>0.64649050645845785</v>
      </c>
      <c r="AH467" s="369"/>
      <c r="AI467" s="344">
        <v>363.22682351987879</v>
      </c>
      <c r="AJ467" s="193"/>
      <c r="AK467" s="193"/>
      <c r="AL467" s="193"/>
      <c r="AM467" s="193"/>
    </row>
    <row r="468" spans="1:39" ht="12.75" customHeight="1">
      <c r="A468" s="329">
        <v>465</v>
      </c>
      <c r="B468" s="345">
        <v>1</v>
      </c>
      <c r="C468" s="371">
        <v>16</v>
      </c>
      <c r="D468" s="358">
        <f>測定日数!L20</f>
        <v>27</v>
      </c>
      <c r="E468" s="359">
        <f>mm!L20</f>
        <v>209.2356687898089</v>
      </c>
      <c r="F468" s="360">
        <f>pH!L20</f>
        <v>4.8099999999999996</v>
      </c>
      <c r="G468" s="360">
        <f>EC!L20</f>
        <v>3.14</v>
      </c>
      <c r="H468" s="361">
        <f>'SO4'!L20</f>
        <v>17.905923112798991</v>
      </c>
      <c r="I468" s="361">
        <f>'NO3'!L20</f>
        <v>7.741323669580952</v>
      </c>
      <c r="J468" s="361">
        <f>Cl!L20</f>
        <v>223.11228951005555</v>
      </c>
      <c r="K468" s="361">
        <f>H!L20</f>
        <v>15.488166189124829</v>
      </c>
      <c r="L468" s="361">
        <f>'NH4'!L20</f>
        <v>8.3155657411996362</v>
      </c>
      <c r="M468" s="361">
        <f>Na!L20</f>
        <v>204.87373296905537</v>
      </c>
      <c r="N468" s="361">
        <f>K!L20</f>
        <v>5.6268431108257895</v>
      </c>
      <c r="O468" s="361">
        <f>Mg!L20</f>
        <v>23.040526640608928</v>
      </c>
      <c r="P468" s="362">
        <f>Ca!L20</f>
        <v>2.9940119760479043</v>
      </c>
      <c r="Q468" s="363">
        <f t="shared" si="1023"/>
        <v>0.35761990638769908</v>
      </c>
      <c r="R468" s="364">
        <f t="shared" si="1024"/>
        <v>266.66545940523446</v>
      </c>
      <c r="S468" s="365">
        <f t="shared" si="1025"/>
        <v>286.37338524351924</v>
      </c>
      <c r="T468" s="365">
        <f t="shared" si="1026"/>
        <v>267.02307931162215</v>
      </c>
      <c r="U468" s="365">
        <f t="shared" si="1027"/>
        <v>3.5635699063420558</v>
      </c>
      <c r="V468" s="365">
        <f t="shared" si="1028"/>
        <v>3.4966442995714124</v>
      </c>
      <c r="W468" s="358">
        <f t="shared" si="1029"/>
        <v>11.997090265147273</v>
      </c>
      <c r="X468" s="366">
        <f t="shared" si="1030"/>
        <v>209.2356687898089</v>
      </c>
      <c r="Y468" s="367">
        <f t="shared" ref="Y468:AA468" si="1048">H468*$E468/1000</f>
        <v>3.7465577978053934</v>
      </c>
      <c r="Z468" s="367">
        <f t="shared" si="1048"/>
        <v>1.619761035323148</v>
      </c>
      <c r="AA468" s="367">
        <f t="shared" si="1048"/>
        <v>46.683049110861937</v>
      </c>
      <c r="AB468" s="367">
        <f t="shared" ref="AB468:AF468" si="1049">L468*$E468/1000</f>
        <v>1.7399129592255287</v>
      </c>
      <c r="AC468" s="367">
        <f t="shared" si="1049"/>
        <v>42.866892535245015</v>
      </c>
      <c r="AD468" s="367">
        <f t="shared" si="1049"/>
        <v>1.1773362814689627</v>
      </c>
      <c r="AE468" s="367">
        <f t="shared" si="1049"/>
        <v>4.8209000009172174</v>
      </c>
      <c r="AF468" s="367">
        <f t="shared" si="1049"/>
        <v>0.62645409817308051</v>
      </c>
      <c r="AG468" s="368">
        <f t="shared" si="1033"/>
        <v>3.2406768109092394</v>
      </c>
      <c r="AH468" s="369"/>
      <c r="AI468" s="344">
        <v>553.03884464875364</v>
      </c>
      <c r="AJ468" s="193"/>
      <c r="AK468" s="193"/>
      <c r="AL468" s="193"/>
      <c r="AM468" s="193"/>
    </row>
    <row r="469" spans="1:39" ht="12.75" customHeight="1">
      <c r="A469" s="329">
        <v>466</v>
      </c>
      <c r="B469" s="345">
        <v>1</v>
      </c>
      <c r="C469" s="371">
        <v>17</v>
      </c>
      <c r="D469" s="358">
        <f>測定日数!L21</f>
        <v>34</v>
      </c>
      <c r="E469" s="359">
        <f>mm!L21</f>
        <v>124</v>
      </c>
      <c r="F469" s="360">
        <f>pH!L21</f>
        <v>4.58</v>
      </c>
      <c r="G469" s="360">
        <f>EC!L21</f>
        <v>2.61</v>
      </c>
      <c r="H469" s="361">
        <f>'SO4'!L21</f>
        <v>15.511138871538622</v>
      </c>
      <c r="I469" s="361">
        <f>'NO3'!L21</f>
        <v>12.175455571681987</v>
      </c>
      <c r="J469" s="361">
        <f>Cl!L21</f>
        <v>137.65867418899859</v>
      </c>
      <c r="K469" s="361">
        <f>H!L21</f>
        <v>26.302679918953825</v>
      </c>
      <c r="L469" s="361">
        <f>'NH4'!L21</f>
        <v>9.3116062520784837</v>
      </c>
      <c r="M469" s="361">
        <f>Na!L21</f>
        <v>167.4641148325359</v>
      </c>
      <c r="N469" s="361">
        <f>K!L21</f>
        <v>4.0664961636828645</v>
      </c>
      <c r="O469" s="361">
        <f>Mg!L21</f>
        <v>19.333607568901684</v>
      </c>
      <c r="P469" s="362">
        <f>Ca!L21</f>
        <v>5.61377245508982</v>
      </c>
      <c r="Q469" s="363">
        <f t="shared" si="1023"/>
        <v>0.21058221290525647</v>
      </c>
      <c r="R469" s="364">
        <f t="shared" si="1024"/>
        <v>180.85640750375782</v>
      </c>
      <c r="S469" s="365">
        <f t="shared" si="1025"/>
        <v>257.03965721523412</v>
      </c>
      <c r="T469" s="365">
        <f t="shared" si="1026"/>
        <v>181.06698971666307</v>
      </c>
      <c r="U469" s="365">
        <f t="shared" si="1027"/>
        <v>17.397564365042843</v>
      </c>
      <c r="V469" s="365">
        <f t="shared" si="1028"/>
        <v>17.341135550125731</v>
      </c>
      <c r="W469" s="358">
        <f t="shared" si="1029"/>
        <v>14.788509282018984</v>
      </c>
      <c r="X469" s="366">
        <f t="shared" si="1030"/>
        <v>124</v>
      </c>
      <c r="Y469" s="367">
        <f t="shared" ref="Y469:AA469" si="1050">H469*$E469/1000</f>
        <v>1.9233812200707892</v>
      </c>
      <c r="Z469" s="367">
        <f t="shared" si="1050"/>
        <v>1.5097564908885663</v>
      </c>
      <c r="AA469" s="367">
        <f t="shared" si="1050"/>
        <v>17.069675599435826</v>
      </c>
      <c r="AB469" s="367">
        <f t="shared" ref="AB469:AF469" si="1051">L469*$E469/1000</f>
        <v>1.1546391752577319</v>
      </c>
      <c r="AC469" s="367">
        <f t="shared" si="1051"/>
        <v>20.76555023923445</v>
      </c>
      <c r="AD469" s="367">
        <f t="shared" si="1051"/>
        <v>0.50424552429667513</v>
      </c>
      <c r="AE469" s="367">
        <f t="shared" si="1051"/>
        <v>2.3973673385438086</v>
      </c>
      <c r="AF469" s="367">
        <f t="shared" si="1051"/>
        <v>0.69610778443113774</v>
      </c>
      <c r="AG469" s="368">
        <f t="shared" si="1033"/>
        <v>3.2615323099502742</v>
      </c>
      <c r="AH469" s="369"/>
      <c r="AI469" s="344">
        <v>437.89606471899197</v>
      </c>
      <c r="AJ469" s="193"/>
      <c r="AK469" s="193"/>
      <c r="AL469" s="193"/>
      <c r="AM469" s="193"/>
    </row>
    <row r="470" spans="1:39" ht="12.75" customHeight="1">
      <c r="A470" s="329">
        <v>467</v>
      </c>
      <c r="B470" s="345">
        <v>1</v>
      </c>
      <c r="C470" s="371">
        <v>18</v>
      </c>
      <c r="D470" s="358">
        <f>測定日数!L22</f>
        <v>28</v>
      </c>
      <c r="E470" s="359">
        <f>mm!L22</f>
        <v>100.3187898089172</v>
      </c>
      <c r="F470" s="360">
        <f>pH!L22</f>
        <v>5.0392174341871367</v>
      </c>
      <c r="G470" s="360">
        <f>EC!L22</f>
        <v>1.8253377608325054</v>
      </c>
      <c r="H470" s="361">
        <f>'SO4'!L22</f>
        <v>18.546490577939959</v>
      </c>
      <c r="I470" s="361">
        <f>'NO3'!L22</f>
        <v>27.469966640064129</v>
      </c>
      <c r="J470" s="361">
        <f>Cl!L22</f>
        <v>34.92752590316848</v>
      </c>
      <c r="K470" s="361">
        <f>H!L22</f>
        <v>9.1365569542565801</v>
      </c>
      <c r="L470" s="361">
        <f>'NH4'!L22</f>
        <v>40.418208971863258</v>
      </c>
      <c r="M470" s="361">
        <f>Na!L22</f>
        <v>28.2078013567459</v>
      </c>
      <c r="N470" s="361">
        <f>K!L22</f>
        <v>3.768004306940413</v>
      </c>
      <c r="O470" s="361">
        <f>Mg!L22</f>
        <v>4.3744670965379262</v>
      </c>
      <c r="P470" s="362">
        <f>Ca!L22</f>
        <v>13.672595226702219</v>
      </c>
      <c r="Q470" s="363">
        <f t="shared" si="1023"/>
        <v>0.60623236635015676</v>
      </c>
      <c r="R470" s="364">
        <f t="shared" si="1024"/>
        <v>99.490473699112542</v>
      </c>
      <c r="S470" s="365">
        <f t="shared" si="1025"/>
        <v>117.62469623628644</v>
      </c>
      <c r="T470" s="365">
        <f t="shared" si="1026"/>
        <v>100.0967060654627</v>
      </c>
      <c r="U470" s="365">
        <f t="shared" si="1027"/>
        <v>8.3523516770245045</v>
      </c>
      <c r="V470" s="365">
        <f t="shared" si="1028"/>
        <v>8.0506509628901668</v>
      </c>
      <c r="W470" s="358">
        <f t="shared" si="1029"/>
        <v>-1.9530995894483054</v>
      </c>
      <c r="X470" s="366">
        <f t="shared" si="1030"/>
        <v>100.3187898089172</v>
      </c>
      <c r="Y470" s="367">
        <f t="shared" ref="Y470:AA470" si="1052">H470*$E470/1000</f>
        <v>1.860561489981422</v>
      </c>
      <c r="Z470" s="367">
        <f t="shared" si="1052"/>
        <v>2.7557538094225609</v>
      </c>
      <c r="AA470" s="367">
        <f t="shared" si="1052"/>
        <v>3.5038871296254697</v>
      </c>
      <c r="AB470" s="367">
        <f t="shared" ref="AB470:AF470" si="1053">L470*$E470/1000</f>
        <v>4.0547058103012414</v>
      </c>
      <c r="AC470" s="367">
        <f t="shared" si="1053"/>
        <v>2.8297724952790815</v>
      </c>
      <c r="AD470" s="367">
        <f t="shared" si="1053"/>
        <v>0.37800163206705001</v>
      </c>
      <c r="AE470" s="367">
        <f t="shared" si="1053"/>
        <v>0.43884124518361256</v>
      </c>
      <c r="AF470" s="367">
        <f t="shared" si="1053"/>
        <v>1.3716182066899445</v>
      </c>
      <c r="AG470" s="368">
        <f t="shared" si="1033"/>
        <v>0.91656833667126658</v>
      </c>
      <c r="AH470" s="369"/>
      <c r="AI470" s="344">
        <v>217.11516993539897</v>
      </c>
      <c r="AJ470" s="193"/>
      <c r="AK470" s="193"/>
      <c r="AL470" s="193"/>
      <c r="AM470" s="193"/>
    </row>
    <row r="471" spans="1:39" ht="12.75" customHeight="1">
      <c r="A471" s="329">
        <v>468</v>
      </c>
      <c r="B471" s="345">
        <v>1</v>
      </c>
      <c r="C471" s="371">
        <v>19</v>
      </c>
      <c r="D471" s="358">
        <f>測定日数!L23</f>
        <v>34</v>
      </c>
      <c r="E471" s="359">
        <f>mm!L23</f>
        <v>101.31233595800525</v>
      </c>
      <c r="F471" s="360">
        <f>pH!L23</f>
        <v>4.9400000000000004</v>
      </c>
      <c r="G471" s="360">
        <f>EC!L23</f>
        <v>3.96</v>
      </c>
      <c r="H471" s="361">
        <f>'SO4'!L23</f>
        <v>24.1</v>
      </c>
      <c r="I471" s="361">
        <f>'NO3'!L23</f>
        <v>12.6</v>
      </c>
      <c r="J471" s="361">
        <f>Cl!L23</f>
        <v>249.5</v>
      </c>
      <c r="K471" s="361">
        <f>H!L23</f>
        <v>11.481536214968818</v>
      </c>
      <c r="L471" s="361">
        <f>'NH4'!L23</f>
        <v>38</v>
      </c>
      <c r="M471" s="361">
        <f>Na!L23</f>
        <v>190.5</v>
      </c>
      <c r="N471" s="361">
        <f>K!L23</f>
        <v>4.5</v>
      </c>
      <c r="O471" s="361">
        <f>Mg!L23</f>
        <v>21.6</v>
      </c>
      <c r="P471" s="362">
        <f>Ca!L23</f>
        <v>10.7</v>
      </c>
      <c r="Q471" s="363">
        <f t="shared" si="1023"/>
        <v>0.48241597979290862</v>
      </c>
      <c r="R471" s="364">
        <f t="shared" si="1024"/>
        <v>310.3</v>
      </c>
      <c r="S471" s="365">
        <f t="shared" si="1025"/>
        <v>309.08153621496882</v>
      </c>
      <c r="T471" s="365">
        <f t="shared" si="1026"/>
        <v>310.78241597979292</v>
      </c>
      <c r="U471" s="365">
        <f t="shared" si="1027"/>
        <v>-0.19672265215996007</v>
      </c>
      <c r="V471" s="365">
        <f t="shared" si="1028"/>
        <v>-0.27439565711181674</v>
      </c>
      <c r="W471" s="358">
        <f t="shared" si="1029"/>
        <v>5.3298835833072795</v>
      </c>
      <c r="X471" s="366">
        <f t="shared" si="1030"/>
        <v>101.31233595800525</v>
      </c>
      <c r="Y471" s="367">
        <f t="shared" ref="Y471:AA471" si="1054">H471*$E471/1000</f>
        <v>2.4416272965879267</v>
      </c>
      <c r="Z471" s="367">
        <f t="shared" si="1054"/>
        <v>1.276535433070866</v>
      </c>
      <c r="AA471" s="367">
        <f t="shared" si="1054"/>
        <v>25.277427821522309</v>
      </c>
      <c r="AB471" s="367">
        <f t="shared" ref="AB471:AF471" si="1055">L471*$E471/1000</f>
        <v>3.8498687664041995</v>
      </c>
      <c r="AC471" s="367">
        <f t="shared" si="1055"/>
        <v>19.3</v>
      </c>
      <c r="AD471" s="367">
        <f t="shared" si="1055"/>
        <v>0.45590551181102362</v>
      </c>
      <c r="AE471" s="367">
        <f t="shared" si="1055"/>
        <v>2.1883464566929134</v>
      </c>
      <c r="AF471" s="367">
        <f t="shared" si="1055"/>
        <v>1.0840419947506561</v>
      </c>
      <c r="AG471" s="368">
        <f t="shared" si="1033"/>
        <v>1.163221254324925</v>
      </c>
      <c r="AH471" s="369"/>
      <c r="AI471" s="344">
        <v>619.38153621496883</v>
      </c>
      <c r="AJ471" s="193"/>
      <c r="AK471" s="193"/>
      <c r="AL471" s="193"/>
      <c r="AM471" s="193"/>
    </row>
    <row r="472" spans="1:39" ht="12.75" customHeight="1">
      <c r="A472" s="329">
        <v>469</v>
      </c>
      <c r="B472" s="345">
        <v>1</v>
      </c>
      <c r="C472" s="371">
        <v>20</v>
      </c>
      <c r="D472" s="358">
        <f>測定日数!L24</f>
        <v>34</v>
      </c>
      <c r="E472" s="359">
        <f>mm!L24</f>
        <v>121.62420382165605</v>
      </c>
      <c r="F472" s="360">
        <f>pH!L24</f>
        <v>4.84</v>
      </c>
      <c r="G472" s="360">
        <f>EC!L24</f>
        <v>2.66</v>
      </c>
      <c r="H472" s="361">
        <f>'SO4'!L24</f>
        <v>23.7</v>
      </c>
      <c r="I472" s="361">
        <f>'NO3'!L24</f>
        <v>19.3</v>
      </c>
      <c r="J472" s="361">
        <f>Cl!L24</f>
        <v>142.6</v>
      </c>
      <c r="K472" s="361">
        <f>H!L24</f>
        <v>14.454397707459282</v>
      </c>
      <c r="L472" s="361">
        <f>'NH4'!L24</f>
        <v>31.2</v>
      </c>
      <c r="M472" s="361">
        <f>Na!L24</f>
        <v>120.7</v>
      </c>
      <c r="N472" s="361">
        <f>K!L24</f>
        <v>2.2999999999999998</v>
      </c>
      <c r="O472" s="361">
        <f>Mg!L24</f>
        <v>6.6</v>
      </c>
      <c r="P472" s="362">
        <f>Ca!L24</f>
        <v>5.6</v>
      </c>
      <c r="Q472" s="363">
        <f t="shared" si="1023"/>
        <v>0.38319663363168538</v>
      </c>
      <c r="R472" s="364">
        <f t="shared" si="1024"/>
        <v>209.29999999999998</v>
      </c>
      <c r="S472" s="365">
        <f t="shared" si="1025"/>
        <v>193.05439770745926</v>
      </c>
      <c r="T472" s="365">
        <f t="shared" si="1026"/>
        <v>209.68319663363167</v>
      </c>
      <c r="U472" s="365">
        <f t="shared" si="1027"/>
        <v>-4.0376350762176711</v>
      </c>
      <c r="V472" s="365">
        <f t="shared" si="1028"/>
        <v>-4.1289413155924457</v>
      </c>
      <c r="W472" s="358">
        <f t="shared" si="1029"/>
        <v>7.622326467411944</v>
      </c>
      <c r="X472" s="366">
        <f t="shared" si="1030"/>
        <v>121.62420382165605</v>
      </c>
      <c r="Y472" s="367">
        <f t="shared" ref="Y472:AA472" si="1056">H472*$E472/1000</f>
        <v>2.8824936305732485</v>
      </c>
      <c r="Z472" s="367">
        <f t="shared" si="1056"/>
        <v>2.3473471337579617</v>
      </c>
      <c r="AA472" s="367">
        <f t="shared" si="1056"/>
        <v>17.343611464968152</v>
      </c>
      <c r="AB472" s="367">
        <f t="shared" ref="AB472:AF472" si="1057">L472*$E472/1000</f>
        <v>3.7946751592356684</v>
      </c>
      <c r="AC472" s="367">
        <f t="shared" si="1057"/>
        <v>14.680041401273886</v>
      </c>
      <c r="AD472" s="367">
        <f t="shared" si="1057"/>
        <v>0.27973566878980893</v>
      </c>
      <c r="AE472" s="367">
        <f t="shared" si="1057"/>
        <v>0.80271974522292988</v>
      </c>
      <c r="AF472" s="367">
        <f t="shared" si="1057"/>
        <v>0.68109554140127382</v>
      </c>
      <c r="AG472" s="368">
        <f t="shared" si="1033"/>
        <v>1.7580046128913056</v>
      </c>
      <c r="AH472" s="369"/>
      <c r="AI472" s="344">
        <v>402.35439770745927</v>
      </c>
      <c r="AJ472" s="193"/>
      <c r="AK472" s="193"/>
      <c r="AL472" s="193"/>
      <c r="AM472" s="193"/>
    </row>
    <row r="473" spans="1:39" ht="12.75" customHeight="1">
      <c r="A473" s="329">
        <v>470</v>
      </c>
      <c r="B473" s="345">
        <v>1</v>
      </c>
      <c r="C473" s="371">
        <v>21</v>
      </c>
      <c r="D473" s="358">
        <f>測定日数!L25</f>
        <v>35</v>
      </c>
      <c r="E473" s="359">
        <f>mm!L25</f>
        <v>79.625884732052569</v>
      </c>
      <c r="F473" s="360">
        <f>pH!L25</f>
        <v>4.9216092587933105</v>
      </c>
      <c r="G473" s="360">
        <f>EC!L25</f>
        <v>2.7311022222222223</v>
      </c>
      <c r="H473" s="361">
        <f>'SO4'!L25</f>
        <v>26.489177609357508</v>
      </c>
      <c r="I473" s="361">
        <f>'NO3'!L25</f>
        <v>16.772885366211245</v>
      </c>
      <c r="J473" s="361">
        <f>Cl!L25</f>
        <v>104.24998175541145</v>
      </c>
      <c r="K473" s="361">
        <f>H!L25</f>
        <v>11.978177410862244</v>
      </c>
      <c r="L473" s="361">
        <f>'NH4'!L25</f>
        <v>11.235000940239237</v>
      </c>
      <c r="M473" s="361">
        <f>Na!L25</f>
        <v>78.86</v>
      </c>
      <c r="N473" s="361">
        <f>K!L25</f>
        <v>1.6578609550117045</v>
      </c>
      <c r="O473" s="361">
        <f>Mg!L25</f>
        <v>8.1044138151729186</v>
      </c>
      <c r="P473" s="362">
        <f>Ca!L25</f>
        <v>21.490986281405448</v>
      </c>
      <c r="Q473" s="363">
        <f t="shared" si="1023"/>
        <v>0.46241396772509769</v>
      </c>
      <c r="R473" s="364">
        <f t="shared" si="1024"/>
        <v>174.00122234033773</v>
      </c>
      <c r="S473" s="365">
        <f t="shared" si="1025"/>
        <v>162.92183949926991</v>
      </c>
      <c r="T473" s="365">
        <f t="shared" si="1026"/>
        <v>174.46363630806283</v>
      </c>
      <c r="U473" s="365">
        <f t="shared" si="1027"/>
        <v>-3.2884014470764167</v>
      </c>
      <c r="V473" s="365">
        <f t="shared" si="1028"/>
        <v>-3.4209524820754225</v>
      </c>
      <c r="W473" s="358">
        <f t="shared" si="1029"/>
        <v>-2.6260277877359637</v>
      </c>
      <c r="X473" s="366">
        <f t="shared" si="1030"/>
        <v>79.625884732052569</v>
      </c>
      <c r="Y473" s="367">
        <f t="shared" ref="Y473:AA473" si="1058">H473*$E473/1000</f>
        <v>2.1092242029695689</v>
      </c>
      <c r="Z473" s="367">
        <f t="shared" si="1058"/>
        <v>1.3355558367938678</v>
      </c>
      <c r="AA473" s="367">
        <f t="shared" si="1058"/>
        <v>8.3009970305749761</v>
      </c>
      <c r="AB473" s="367">
        <f t="shared" ref="AB473:AF473" si="1059">L473*$E473/1000</f>
        <v>0.8945968898319917</v>
      </c>
      <c r="AC473" s="367">
        <f t="shared" si="1059"/>
        <v>6.2792972699696659</v>
      </c>
      <c r="AD473" s="367">
        <f t="shared" si="1059"/>
        <v>0.13200864530553258</v>
      </c>
      <c r="AE473" s="367">
        <f t="shared" si="1059"/>
        <v>0.64532112026781319</v>
      </c>
      <c r="AF473" s="367">
        <f t="shared" si="1059"/>
        <v>1.7112387964213134</v>
      </c>
      <c r="AG473" s="368">
        <f t="shared" si="1033"/>
        <v>0.95377297381739301</v>
      </c>
      <c r="AH473" s="369"/>
      <c r="AI473" s="344">
        <v>336.92306183960761</v>
      </c>
      <c r="AJ473" s="193"/>
      <c r="AK473" s="193"/>
      <c r="AL473" s="193"/>
      <c r="AM473" s="193"/>
    </row>
    <row r="474" spans="1:39" ht="12.75" customHeight="1">
      <c r="A474" s="329">
        <v>471</v>
      </c>
      <c r="B474" s="345">
        <v>1</v>
      </c>
      <c r="C474" s="371">
        <v>22</v>
      </c>
      <c r="D474" s="358">
        <f>測定日数!L26</f>
        <v>34</v>
      </c>
      <c r="E474" s="359">
        <f>mm!L26</f>
        <v>357.04234320280165</v>
      </c>
      <c r="F474" s="360">
        <f>pH!L26</f>
        <v>4.4517031022541902</v>
      </c>
      <c r="G474" s="360">
        <f>EC!L26</f>
        <v>5.6954929971988797</v>
      </c>
      <c r="H474" s="361">
        <f>'SO4'!L26</f>
        <v>36.465238095238092</v>
      </c>
      <c r="I474" s="361">
        <f>'NO3'!L26</f>
        <v>17.29621848739496</v>
      </c>
      <c r="J474" s="361">
        <f>Cl!L26</f>
        <v>296.08795518207279</v>
      </c>
      <c r="K474" s="361">
        <f>H!L26</f>
        <v>35.342469977243859</v>
      </c>
      <c r="L474" s="361">
        <f>'NH4'!L26</f>
        <v>23.134761904761906</v>
      </c>
      <c r="M474" s="361">
        <f>Na!L26</f>
        <v>244.49689075630249</v>
      </c>
      <c r="N474" s="361">
        <f>K!L26</f>
        <v>7.9787955182072841</v>
      </c>
      <c r="O474" s="361">
        <f>Mg!L26</f>
        <v>27.673837535014005</v>
      </c>
      <c r="P474" s="362">
        <f>Ca!L26</f>
        <v>8.294929971988795</v>
      </c>
      <c r="Q474" s="363">
        <f t="shared" si="1023"/>
        <v>0.15672013150858705</v>
      </c>
      <c r="R474" s="364">
        <f t="shared" si="1024"/>
        <v>386.31464985994393</v>
      </c>
      <c r="S474" s="365">
        <f t="shared" si="1025"/>
        <v>382.89045317052108</v>
      </c>
      <c r="T474" s="365">
        <f t="shared" si="1026"/>
        <v>386.47136999145249</v>
      </c>
      <c r="U474" s="365">
        <f t="shared" si="1027"/>
        <v>-0.4451604228745249</v>
      </c>
      <c r="V474" s="365">
        <f t="shared" si="1028"/>
        <v>-0.46543988967561717</v>
      </c>
      <c r="W474" s="358">
        <f t="shared" si="1029"/>
        <v>3.0183507667603489</v>
      </c>
      <c r="X474" s="366">
        <f t="shared" si="1030"/>
        <v>357.04234320280165</v>
      </c>
      <c r="Y474" s="367">
        <f t="shared" ref="Y474:AA474" si="1060">H474*$E474/1000</f>
        <v>13.019634054971876</v>
      </c>
      <c r="Z474" s="367">
        <f t="shared" si="1060"/>
        <v>6.1754823772871141</v>
      </c>
      <c r="AA474" s="367">
        <f t="shared" si="1060"/>
        <v>105.71593731233338</v>
      </c>
      <c r="AB474" s="367">
        <f t="shared" ref="AB474:AF474" si="1061">L474*$E474/1000</f>
        <v>8.2600895999151014</v>
      </c>
      <c r="AC474" s="367">
        <f t="shared" si="1061"/>
        <v>87.295742781429652</v>
      </c>
      <c r="AD474" s="367">
        <f t="shared" si="1061"/>
        <v>2.8487678477567404</v>
      </c>
      <c r="AE474" s="367">
        <f t="shared" si="1061"/>
        <v>9.8807317989150452</v>
      </c>
      <c r="AF474" s="367">
        <f t="shared" si="1061"/>
        <v>2.9616412339020295</v>
      </c>
      <c r="AG474" s="368">
        <f t="shared" si="1033"/>
        <v>12.618758295249814</v>
      </c>
      <c r="AH474" s="369"/>
      <c r="AI474" s="344">
        <v>769.20510303046501</v>
      </c>
      <c r="AJ474" s="193"/>
      <c r="AK474" s="193"/>
      <c r="AL474" s="193"/>
      <c r="AM474" s="193"/>
    </row>
    <row r="475" spans="1:39" ht="12.75" customHeight="1">
      <c r="A475" s="329">
        <v>472</v>
      </c>
      <c r="B475" s="345">
        <v>1</v>
      </c>
      <c r="C475" s="371">
        <v>23</v>
      </c>
      <c r="D475" s="358">
        <f>測定日数!L27</f>
        <v>35</v>
      </c>
      <c r="E475" s="359">
        <f>mm!L27</f>
        <v>382.16284935225906</v>
      </c>
      <c r="F475" s="360">
        <f>pH!L27</f>
        <v>4.3829634903267758</v>
      </c>
      <c r="G475" s="360">
        <f>EC!L27</f>
        <v>7.51</v>
      </c>
      <c r="H475" s="361">
        <f>'SO4'!L27</f>
        <v>46.489263701482592</v>
      </c>
      <c r="I475" s="361">
        <f>'NO3'!L27</f>
        <v>24.254722638680658</v>
      </c>
      <c r="J475" s="361">
        <f>Cl!L27</f>
        <v>370.23103948025988</v>
      </c>
      <c r="K475" s="361">
        <f>H!L27</f>
        <v>41.403447983988059</v>
      </c>
      <c r="L475" s="361">
        <f>'NH4'!L27</f>
        <v>24.883491587539567</v>
      </c>
      <c r="M475" s="361">
        <f>Na!L27</f>
        <v>334.78284191237714</v>
      </c>
      <c r="N475" s="361">
        <f>K!L27</f>
        <v>8.5129018823921374</v>
      </c>
      <c r="O475" s="361">
        <f>Mg!L27</f>
        <v>37.57251374312844</v>
      </c>
      <c r="P475" s="362">
        <f>Ca!L27</f>
        <v>10.198850574712644</v>
      </c>
      <c r="Q475" s="363">
        <f t="shared" si="1023"/>
        <v>0.13377814680588915</v>
      </c>
      <c r="R475" s="364">
        <f t="shared" si="1024"/>
        <v>487.4642895219057</v>
      </c>
      <c r="S475" s="365">
        <f t="shared" si="1025"/>
        <v>505.12541200197904</v>
      </c>
      <c r="T475" s="365">
        <f t="shared" si="1026"/>
        <v>487.59806766871156</v>
      </c>
      <c r="U475" s="365">
        <f t="shared" si="1027"/>
        <v>1.779297372616188</v>
      </c>
      <c r="V475" s="365">
        <f t="shared" si="1028"/>
        <v>1.7655817246391419</v>
      </c>
      <c r="W475" s="358">
        <f t="shared" si="1029"/>
        <v>0.8267802773867392</v>
      </c>
      <c r="X475" s="366">
        <f t="shared" si="1030"/>
        <v>382.16284935225906</v>
      </c>
      <c r="Y475" s="367">
        <f t="shared" ref="Y475:AA475" si="1062">H475*$E475/1000</f>
        <v>17.766469480447135</v>
      </c>
      <c r="Z475" s="367">
        <f t="shared" si="1062"/>
        <v>9.2692539138469439</v>
      </c>
      <c r="AA475" s="367">
        <f t="shared" si="1062"/>
        <v>141.48854896642484</v>
      </c>
      <c r="AB475" s="367">
        <f t="shared" ref="AB475:AF475" si="1063">L475*$E475/1000</f>
        <v>9.50954604692709</v>
      </c>
      <c r="AC475" s="367">
        <f t="shared" si="1063"/>
        <v>127.94156477948094</v>
      </c>
      <c r="AD475" s="367">
        <f t="shared" si="1063"/>
        <v>3.2533148396311891</v>
      </c>
      <c r="AE475" s="367">
        <f t="shared" si="1063"/>
        <v>14.358818909400878</v>
      </c>
      <c r="AF475" s="367">
        <f t="shared" si="1063"/>
        <v>3.8976217957501089</v>
      </c>
      <c r="AG475" s="368">
        <f t="shared" si="1033"/>
        <v>15.822859654568923</v>
      </c>
      <c r="AH475" s="369"/>
      <c r="AI475" s="344">
        <v>992.58970152388474</v>
      </c>
      <c r="AJ475" s="193"/>
      <c r="AK475" s="193"/>
      <c r="AL475" s="193"/>
      <c r="AM475" s="193"/>
    </row>
    <row r="476" spans="1:39" ht="12.75" customHeight="1">
      <c r="A476" s="329">
        <v>473</v>
      </c>
      <c r="B476" s="345">
        <v>1</v>
      </c>
      <c r="C476" s="371">
        <v>24</v>
      </c>
      <c r="D476" s="358">
        <f>測定日数!L28</f>
        <v>35</v>
      </c>
      <c r="E476" s="359">
        <f>mm!L28</f>
        <v>487.74623859942244</v>
      </c>
      <c r="F476" s="360">
        <f>pH!L28</f>
        <v>4.4966666628072058</v>
      </c>
      <c r="G476" s="360">
        <f>EC!L28</f>
        <v>5.5158611238008231</v>
      </c>
      <c r="H476" s="361">
        <f>'SO4'!L28</f>
        <v>35.432160804020107</v>
      </c>
      <c r="I476" s="361">
        <f>'NO3'!L28</f>
        <v>18.629171833191933</v>
      </c>
      <c r="J476" s="361">
        <f>Cl!L28</f>
        <v>265.72890426156761</v>
      </c>
      <c r="K476" s="361">
        <f>H!L28</f>
        <v>31.866424501055846</v>
      </c>
      <c r="L476" s="361">
        <f>'NH4'!L28</f>
        <v>19.380127912288714</v>
      </c>
      <c r="M476" s="361">
        <f>Na!L28</f>
        <v>236.21549957580109</v>
      </c>
      <c r="N476" s="361">
        <f>K!L28</f>
        <v>5.8186517000587354</v>
      </c>
      <c r="O476" s="361">
        <f>Mg!L28</f>
        <v>26.399628010180777</v>
      </c>
      <c r="P476" s="362">
        <f>Ca!L28</f>
        <v>6.8400443777328208</v>
      </c>
      <c r="Q476" s="363">
        <f t="shared" si="1023"/>
        <v>0.17381543833034752</v>
      </c>
      <c r="R476" s="364">
        <f t="shared" si="1024"/>
        <v>355.22239770279975</v>
      </c>
      <c r="S476" s="365">
        <f t="shared" si="1025"/>
        <v>359.76004846503156</v>
      </c>
      <c r="T476" s="365">
        <f t="shared" si="1026"/>
        <v>355.39621314113009</v>
      </c>
      <c r="U476" s="365">
        <f t="shared" si="1027"/>
        <v>0.63465205146682169</v>
      </c>
      <c r="V476" s="365">
        <f t="shared" si="1028"/>
        <v>0.61019326239286209</v>
      </c>
      <c r="W476" s="358">
        <f t="shared" si="1029"/>
        <v>0.5230972096050035</v>
      </c>
      <c r="X476" s="366">
        <f t="shared" si="1030"/>
        <v>487.74623859942244</v>
      </c>
      <c r="Y476" s="367">
        <f t="shared" ref="Y476:AA476" si="1064">H476*$E476/1000</f>
        <v>17.281903157610692</v>
      </c>
      <c r="Z476" s="367">
        <f t="shared" si="1064"/>
        <v>9.0863084898616719</v>
      </c>
      <c r="AA476" s="367">
        <f t="shared" si="1064"/>
        <v>129.60827354072563</v>
      </c>
      <c r="AB476" s="367">
        <f t="shared" ref="AB476:AF476" si="1065">L476*$E476/1000</f>
        <v>9.4525844927944984</v>
      </c>
      <c r="AC476" s="367">
        <f t="shared" si="1065"/>
        <v>115.21322141698045</v>
      </c>
      <c r="AD476" s="367">
        <f t="shared" si="1065"/>
        <v>2.838025480423783</v>
      </c>
      <c r="AE476" s="367">
        <f t="shared" si="1065"/>
        <v>12.876319262389629</v>
      </c>
      <c r="AF476" s="367">
        <f t="shared" si="1065"/>
        <v>3.3362059170923102</v>
      </c>
      <c r="AG476" s="368">
        <f t="shared" si="1033"/>
        <v>15.542728688002466</v>
      </c>
      <c r="AH476" s="369"/>
      <c r="AI476" s="344">
        <v>714.98244616783131</v>
      </c>
      <c r="AJ476" s="193"/>
      <c r="AK476" s="193"/>
      <c r="AL476" s="193"/>
      <c r="AM476" s="193"/>
    </row>
    <row r="477" spans="1:39" ht="12.75" customHeight="1">
      <c r="A477" s="329">
        <v>474</v>
      </c>
      <c r="B477" s="345">
        <v>1</v>
      </c>
      <c r="C477" s="371">
        <v>25</v>
      </c>
      <c r="D477" s="358">
        <f>測定日数!L29</f>
        <v>35</v>
      </c>
      <c r="E477" s="359">
        <f>mm!L29</f>
        <v>335.35031847133757</v>
      </c>
      <c r="F477" s="360">
        <f>pH!L29</f>
        <v>4.2427679921849659</v>
      </c>
      <c r="G477" s="360">
        <f>EC!L29</f>
        <v>6.960303893637227</v>
      </c>
      <c r="H477" s="361">
        <f>'SO4'!L29</f>
        <v>47.190161443494773</v>
      </c>
      <c r="I477" s="361">
        <f>'NO3'!L29</f>
        <v>29.488309591642924</v>
      </c>
      <c r="J477" s="361">
        <f>Cl!L29</f>
        <v>348.24696106362774</v>
      </c>
      <c r="K477" s="361">
        <f>H!L29</f>
        <v>57.178401225678989</v>
      </c>
      <c r="L477" s="361">
        <f>'NH4'!L29</f>
        <v>31.583979107312437</v>
      </c>
      <c r="M477" s="361">
        <f>Na!L29</f>
        <v>316.52254510921176</v>
      </c>
      <c r="N477" s="361">
        <f>K!L29</f>
        <v>8.1939601139601148</v>
      </c>
      <c r="O477" s="361">
        <f>Mg!L29</f>
        <v>37.76679962013295</v>
      </c>
      <c r="P477" s="362">
        <f>Ca!L29</f>
        <v>14.142991452991453</v>
      </c>
      <c r="Q477" s="363">
        <f t="shared" si="1023"/>
        <v>9.6870084226566677E-2</v>
      </c>
      <c r="R477" s="364">
        <f t="shared" si="1024"/>
        <v>472.11559354226023</v>
      </c>
      <c r="S477" s="365">
        <f t="shared" si="1025"/>
        <v>517.29846770241204</v>
      </c>
      <c r="T477" s="365">
        <f t="shared" si="1026"/>
        <v>472.21246362648679</v>
      </c>
      <c r="U477" s="365">
        <f t="shared" si="1027"/>
        <v>4.5666294759660326</v>
      </c>
      <c r="V477" s="365">
        <f t="shared" si="1028"/>
        <v>4.5563927237645974</v>
      </c>
      <c r="W477" s="358">
        <f t="shared" si="1029"/>
        <v>7.3980115507331901</v>
      </c>
      <c r="X477" s="366">
        <f t="shared" si="1030"/>
        <v>335.35031847133757</v>
      </c>
      <c r="Y477" s="367">
        <f t="shared" ref="Y477:AA477" si="1066">H477*$E477/1000</f>
        <v>15.825235668789809</v>
      </c>
      <c r="Z477" s="367">
        <f t="shared" si="1066"/>
        <v>9.8889140127388533</v>
      </c>
      <c r="AA477" s="367">
        <f t="shared" si="1066"/>
        <v>116.78472929936305</v>
      </c>
      <c r="AB477" s="367">
        <f t="shared" ref="AB477:AF477" si="1067">L477*$E477/1000</f>
        <v>10.591697452229299</v>
      </c>
      <c r="AC477" s="367">
        <f t="shared" si="1067"/>
        <v>106.14593630573248</v>
      </c>
      <c r="AD477" s="367">
        <f t="shared" si="1067"/>
        <v>2.7478471337579622</v>
      </c>
      <c r="AE477" s="367">
        <f t="shared" si="1067"/>
        <v>12.665108280254776</v>
      </c>
      <c r="AF477" s="367">
        <f t="shared" si="1067"/>
        <v>4.7428566878980893</v>
      </c>
      <c r="AG477" s="368">
        <f t="shared" si="1033"/>
        <v>19.174795060713368</v>
      </c>
      <c r="AH477" s="369"/>
      <c r="AI477" s="344">
        <v>1141.8954511850984</v>
      </c>
      <c r="AJ477" s="193"/>
      <c r="AK477" s="193"/>
      <c r="AL477" s="193"/>
      <c r="AM477" s="193"/>
    </row>
    <row r="478" spans="1:39" ht="12.75" customHeight="1">
      <c r="A478" s="329">
        <v>475</v>
      </c>
      <c r="B478" s="345">
        <v>1</v>
      </c>
      <c r="C478" s="371">
        <v>26</v>
      </c>
      <c r="D478" s="358">
        <f>測定日数!L30</f>
        <v>35</v>
      </c>
      <c r="E478" s="359">
        <f>mm!L30</f>
        <v>286.95098663271801</v>
      </c>
      <c r="F478" s="360">
        <f>pH!L30</f>
        <v>4.4602039474793527</v>
      </c>
      <c r="G478" s="360">
        <f>EC!L30</f>
        <v>2.4757863797692989</v>
      </c>
      <c r="H478" s="361">
        <f>'SO4'!L30</f>
        <v>16.75877626394772</v>
      </c>
      <c r="I478" s="361">
        <f>'NO3'!L30</f>
        <v>18.185770763996477</v>
      </c>
      <c r="J478" s="361">
        <f>Cl!L30</f>
        <v>60.668355770590559</v>
      </c>
      <c r="K478" s="361">
        <f>H!L30</f>
        <v>34.657405882651688</v>
      </c>
      <c r="L478" s="361">
        <f>'NH4'!L30</f>
        <v>12.962604544372457</v>
      </c>
      <c r="M478" s="361">
        <f>Na!L30</f>
        <v>48.99776068681534</v>
      </c>
      <c r="N478" s="361">
        <f>K!L30</f>
        <v>2.6778197101146697</v>
      </c>
      <c r="O478" s="361">
        <f>Mg!L30</f>
        <v>5.9547828713865405</v>
      </c>
      <c r="P478" s="362">
        <f>Ca!L30</f>
        <v>3.1596080244125768</v>
      </c>
      <c r="Q478" s="363">
        <f t="shared" si="1023"/>
        <v>0.15981797833993455</v>
      </c>
      <c r="R478" s="364">
        <f t="shared" si="1024"/>
        <v>112.37167906248247</v>
      </c>
      <c r="S478" s="365">
        <f t="shared" si="1025"/>
        <v>117.52437261555239</v>
      </c>
      <c r="T478" s="365">
        <f t="shared" si="1026"/>
        <v>112.5314970408224</v>
      </c>
      <c r="U478" s="365">
        <f t="shared" si="1027"/>
        <v>2.2413145051686989</v>
      </c>
      <c r="V478" s="365">
        <f t="shared" si="1028"/>
        <v>2.170288279185248</v>
      </c>
      <c r="W478" s="358">
        <f t="shared" si="1029"/>
        <v>1.1766055263184627</v>
      </c>
      <c r="X478" s="366">
        <f t="shared" si="1030"/>
        <v>286.95098663271801</v>
      </c>
      <c r="Y478" s="367">
        <f t="shared" ref="Y478:AA478" si="1068">H478*$E478/1000</f>
        <v>4.8089473836967747</v>
      </c>
      <c r="Z478" s="367">
        <f t="shared" si="1068"/>
        <v>5.218424863405227</v>
      </c>
      <c r="AA478" s="367">
        <f t="shared" si="1068"/>
        <v>17.408844545755713</v>
      </c>
      <c r="AB478" s="367">
        <f t="shared" ref="AB478:AF478" si="1069">L478*$E478/1000</f>
        <v>3.719632163337431</v>
      </c>
      <c r="AC478" s="367">
        <f t="shared" si="1069"/>
        <v>14.059955771875464</v>
      </c>
      <c r="AD478" s="367">
        <f t="shared" si="1069"/>
        <v>0.76840300784194338</v>
      </c>
      <c r="AE478" s="367">
        <f t="shared" si="1069"/>
        <v>1.7087308201279772</v>
      </c>
      <c r="AF478" s="367">
        <f t="shared" si="1069"/>
        <v>0.90665263997784185</v>
      </c>
      <c r="AG478" s="368">
        <f t="shared" si="1033"/>
        <v>9.9449768121574671</v>
      </c>
      <c r="AH478" s="369"/>
      <c r="AI478" s="344">
        <v>229.89605167803487</v>
      </c>
      <c r="AJ478" s="193"/>
      <c r="AK478" s="193"/>
      <c r="AL478" s="193"/>
      <c r="AM478" s="193"/>
    </row>
    <row r="479" spans="1:39" ht="12.75" customHeight="1">
      <c r="A479" s="329">
        <v>476</v>
      </c>
      <c r="B479" s="345">
        <v>1</v>
      </c>
      <c r="C479" s="371">
        <v>27</v>
      </c>
      <c r="D479" s="358">
        <f>測定日数!L31</f>
        <v>35</v>
      </c>
      <c r="E479" s="359">
        <f>mm!L31</f>
        <v>76.273885350318466</v>
      </c>
      <c r="F479" s="360">
        <f>pH!L31</f>
        <v>5.1028549064431337</v>
      </c>
      <c r="G479" s="360">
        <f>EC!L31</f>
        <v>1.540329853862213</v>
      </c>
      <c r="H479" s="361">
        <f>'SO4'!L31</f>
        <v>14.42070981210856</v>
      </c>
      <c r="I479" s="361">
        <f>'NO3'!L31</f>
        <v>7.5379123173277662</v>
      </c>
      <c r="J479" s="361">
        <f>Cl!L31</f>
        <v>52.168100208768259</v>
      </c>
      <c r="K479" s="361">
        <f>H!L31</f>
        <v>7.891237121309727</v>
      </c>
      <c r="L479" s="361">
        <f>'NH4'!L31</f>
        <v>13.074154488517747</v>
      </c>
      <c r="M479" s="361">
        <f>Na!L31</f>
        <v>41.63185803757829</v>
      </c>
      <c r="N479" s="361">
        <f>K!L31</f>
        <v>0.94346555323590831</v>
      </c>
      <c r="O479" s="361">
        <f>Mg!L31</f>
        <v>5.4050521920668047</v>
      </c>
      <c r="P479" s="362">
        <f>Ca!L31</f>
        <v>6.6975365344467637</v>
      </c>
      <c r="Q479" s="363">
        <f t="shared" si="1023"/>
        <v>0.70190218054842191</v>
      </c>
      <c r="R479" s="364">
        <f t="shared" si="1024"/>
        <v>88.547432150313142</v>
      </c>
      <c r="S479" s="365">
        <f t="shared" si="1025"/>
        <v>87.745892653668818</v>
      </c>
      <c r="T479" s="365">
        <f t="shared" si="1026"/>
        <v>89.249334330861558</v>
      </c>
      <c r="U479" s="365">
        <f t="shared" si="1027"/>
        <v>-0.4546624198820598</v>
      </c>
      <c r="V479" s="365">
        <f t="shared" si="1028"/>
        <v>-0.84942498326474225</v>
      </c>
      <c r="W479" s="358">
        <f t="shared" si="1029"/>
        <v>-4.4899961901170773</v>
      </c>
      <c r="X479" s="366">
        <f t="shared" si="1030"/>
        <v>76.273885350318466</v>
      </c>
      <c r="Y479" s="367">
        <f t="shared" ref="Y479:AA479" si="1070">H479*$E479/1000</f>
        <v>1.0999235668789809</v>
      </c>
      <c r="Z479" s="367">
        <f t="shared" si="1070"/>
        <v>0.57494585987261149</v>
      </c>
      <c r="AA479" s="367">
        <f t="shared" si="1070"/>
        <v>3.9790636942675151</v>
      </c>
      <c r="AB479" s="367">
        <f t="shared" ref="AB479:AF479" si="1071">L479*$E479/1000</f>
        <v>0.99721656050955421</v>
      </c>
      <c r="AC479" s="367">
        <f t="shared" si="1071"/>
        <v>3.1754235668789805</v>
      </c>
      <c r="AD479" s="367">
        <f t="shared" si="1071"/>
        <v>7.1961783439490445E-2</v>
      </c>
      <c r="AE479" s="367">
        <f t="shared" si="1071"/>
        <v>0.41226433121019096</v>
      </c>
      <c r="AF479" s="367">
        <f t="shared" si="1071"/>
        <v>0.51084713375796176</v>
      </c>
      <c r="AG479" s="368">
        <f t="shared" si="1033"/>
        <v>0.60189531546295527</v>
      </c>
      <c r="AH479" s="369"/>
      <c r="AI479" s="344">
        <v>176.29332480398196</v>
      </c>
      <c r="AJ479" s="193"/>
      <c r="AK479" s="193"/>
      <c r="AL479" s="193"/>
      <c r="AM479" s="193"/>
    </row>
    <row r="480" spans="1:39" ht="12.75" customHeight="1">
      <c r="A480" s="329">
        <v>477</v>
      </c>
      <c r="B480" s="345">
        <v>1</v>
      </c>
      <c r="C480" s="371">
        <v>28</v>
      </c>
      <c r="D480" s="358">
        <f>測定日数!L32</f>
        <v>35</v>
      </c>
      <c r="E480" s="359">
        <f>mm!L32</f>
        <v>77.388535031847127</v>
      </c>
      <c r="F480" s="360">
        <f>pH!L32</f>
        <v>4.6804632138752771</v>
      </c>
      <c r="G480" s="360">
        <f>EC!L32</f>
        <v>3.05</v>
      </c>
      <c r="H480" s="361">
        <f>'SO4'!L32</f>
        <v>26.494306790123456</v>
      </c>
      <c r="I480" s="361">
        <f>'NO3'!L32</f>
        <v>16.7556183127572</v>
      </c>
      <c r="J480" s="361">
        <f>Cl!L32</f>
        <v>87.169480452674904</v>
      </c>
      <c r="K480" s="361">
        <f>H!L32</f>
        <v>20.870688978051405</v>
      </c>
      <c r="L480" s="361">
        <f>'NH4'!L32</f>
        <v>26.778620781893007</v>
      </c>
      <c r="M480" s="361">
        <f>Na!L32</f>
        <v>85.323169958847714</v>
      </c>
      <c r="N480" s="361">
        <f>K!L32</f>
        <v>3.0290720164609057</v>
      </c>
      <c r="O480" s="361">
        <f>Mg!L32</f>
        <v>10.48986316872428</v>
      </c>
      <c r="P480" s="362">
        <f>Ca!L32</f>
        <v>11.633579218106997</v>
      </c>
      <c r="Q480" s="363">
        <f t="shared" si="1023"/>
        <v>0.26539021057219964</v>
      </c>
      <c r="R480" s="364">
        <f t="shared" si="1024"/>
        <v>156.91371234567902</v>
      </c>
      <c r="S480" s="365">
        <f t="shared" si="1025"/>
        <v>180.24843650891557</v>
      </c>
      <c r="T480" s="365">
        <f t="shared" si="1026"/>
        <v>157.17910255625122</v>
      </c>
      <c r="U480" s="365">
        <f t="shared" si="1027"/>
        <v>6.9209204658675816</v>
      </c>
      <c r="V480" s="365">
        <f t="shared" si="1028"/>
        <v>6.8368260683693078</v>
      </c>
      <c r="W480" s="358">
        <f t="shared" si="1029"/>
        <v>-3.6326139461877838</v>
      </c>
      <c r="X480" s="366">
        <f t="shared" si="1030"/>
        <v>77.388535031847127</v>
      </c>
      <c r="Y480" s="367">
        <f t="shared" ref="Y480:AA480" si="1072">H480*$E480/1000</f>
        <v>2.0503555891719745</v>
      </c>
      <c r="Z480" s="367">
        <f t="shared" si="1072"/>
        <v>1.2966927547770697</v>
      </c>
      <c r="AA480" s="367">
        <f t="shared" si="1072"/>
        <v>6.7459183917197452</v>
      </c>
      <c r="AB480" s="367">
        <f t="shared" ref="AB480:AF480" si="1073">L480*$E480/1000</f>
        <v>2.0723582324840764</v>
      </c>
      <c r="AC480" s="367">
        <f t="shared" si="1073"/>
        <v>6.6030351273885328</v>
      </c>
      <c r="AD480" s="367">
        <f t="shared" si="1073"/>
        <v>0.23441544585987262</v>
      </c>
      <c r="AE480" s="367">
        <f t="shared" si="1073"/>
        <v>0.8117951433121019</v>
      </c>
      <c r="AF480" s="367">
        <f t="shared" si="1073"/>
        <v>0.90030565286624198</v>
      </c>
      <c r="AG480" s="368">
        <f t="shared" si="1033"/>
        <v>1.615152045116717</v>
      </c>
      <c r="AH480" s="369"/>
      <c r="AI480" s="344">
        <v>434.39764720850411</v>
      </c>
      <c r="AJ480" s="193"/>
      <c r="AK480" s="193"/>
      <c r="AL480" s="193"/>
      <c r="AM480" s="193"/>
    </row>
    <row r="481" spans="1:39" ht="12.75" customHeight="1">
      <c r="A481" s="329">
        <v>478</v>
      </c>
      <c r="B481" s="345">
        <v>1</v>
      </c>
      <c r="C481" s="371">
        <v>29</v>
      </c>
      <c r="D481" s="358">
        <f>測定日数!L33</f>
        <v>35</v>
      </c>
      <c r="E481" s="359">
        <f>mm!L33</f>
        <v>93.554034696800898</v>
      </c>
      <c r="F481" s="360">
        <f>pH!L33</f>
        <v>4.8461765674170785</v>
      </c>
      <c r="G481" s="360">
        <f>EC!L33</f>
        <v>1.2035045933991153</v>
      </c>
      <c r="H481" s="361">
        <f>'SO4'!L33</f>
        <v>12.915201221421027</v>
      </c>
      <c r="I481" s="361">
        <f>'NO3'!L33</f>
        <v>9.8337978941701163</v>
      </c>
      <c r="J481" s="361">
        <f>Cl!L33</f>
        <v>19.454637334307215</v>
      </c>
      <c r="K481" s="361">
        <f>H!L33</f>
        <v>14.250281142419778</v>
      </c>
      <c r="L481" s="361">
        <f>'NH4'!L33</f>
        <v>14.155153305685676</v>
      </c>
      <c r="M481" s="361">
        <f>Na!L33</f>
        <v>12.016205880030805</v>
      </c>
      <c r="N481" s="361">
        <f>K!L33</f>
        <v>1.3028858746776963</v>
      </c>
      <c r="O481" s="361">
        <f>Mg!L33</f>
        <v>1.5345215541805461</v>
      </c>
      <c r="P481" s="362">
        <f>Ca!L33</f>
        <v>2.4781841556763982</v>
      </c>
      <c r="Q481" s="363">
        <f t="shared" si="1023"/>
        <v>0.38868542222539021</v>
      </c>
      <c r="R481" s="364">
        <f t="shared" si="1024"/>
        <v>55.118837671319383</v>
      </c>
      <c r="S481" s="365">
        <f t="shared" si="1025"/>
        <v>49.749937622527831</v>
      </c>
      <c r="T481" s="365">
        <f t="shared" si="1026"/>
        <v>55.507523093544776</v>
      </c>
      <c r="U481" s="365">
        <f t="shared" si="1027"/>
        <v>-5.1196364539851285</v>
      </c>
      <c r="V481" s="365">
        <f t="shared" si="1028"/>
        <v>-5.4700022514772417</v>
      </c>
      <c r="W481" s="358">
        <f t="shared" si="1029"/>
        <v>-2.5548563789518473</v>
      </c>
      <c r="X481" s="366">
        <f t="shared" si="1030"/>
        <v>93.554034696800898</v>
      </c>
      <c r="Y481" s="367">
        <f t="shared" ref="Y481:AA481" si="1074">H481*$E481/1000</f>
        <v>1.2082691831849881</v>
      </c>
      <c r="Z481" s="367">
        <f t="shared" si="1074"/>
        <v>0.91999146939251863</v>
      </c>
      <c r="AA481" s="367">
        <f t="shared" si="1074"/>
        <v>1.8200598161874553</v>
      </c>
      <c r="AB481" s="367">
        <f t="shared" ref="AB481:AF481" si="1075">L481*$E481/1000</f>
        <v>1.3242717034986538</v>
      </c>
      <c r="AC481" s="367">
        <f t="shared" si="1075"/>
        <v>1.1241645418243049</v>
      </c>
      <c r="AD481" s="367">
        <f t="shared" si="1075"/>
        <v>0.12189023032556899</v>
      </c>
      <c r="AE481" s="367">
        <f t="shared" si="1075"/>
        <v>0.14356068272279565</v>
      </c>
      <c r="AF481" s="367">
        <f t="shared" si="1075"/>
        <v>0.23184412648521199</v>
      </c>
      <c r="AG481" s="368">
        <f t="shared" si="1033"/>
        <v>1.3331712964371074</v>
      </c>
      <c r="AH481" s="369"/>
      <c r="AI481" s="344">
        <v>104.86877529384722</v>
      </c>
      <c r="AJ481" s="193"/>
      <c r="AK481" s="193"/>
      <c r="AL481" s="193"/>
      <c r="AM481" s="193"/>
    </row>
    <row r="482" spans="1:39" ht="12.75" customHeight="1">
      <c r="A482" s="329">
        <v>479</v>
      </c>
      <c r="B482" s="345">
        <v>1</v>
      </c>
      <c r="C482" s="371">
        <v>30</v>
      </c>
      <c r="D482" s="358">
        <f>測定日数!L34</f>
        <v>35</v>
      </c>
      <c r="E482" s="359">
        <f>mm!L34</f>
        <v>76.337579617834393</v>
      </c>
      <c r="F482" s="360">
        <f>pH!L34</f>
        <v>4.3694102181161298</v>
      </c>
      <c r="G482" s="360">
        <f>EC!L34</f>
        <v>2.8611556111806422</v>
      </c>
      <c r="H482" s="361">
        <f>'SO4'!L34</f>
        <v>27.76970849205896</v>
      </c>
      <c r="I482" s="361">
        <f>'NO3'!L34</f>
        <v>26.940519145556966</v>
      </c>
      <c r="J482" s="361">
        <f>Cl!L34</f>
        <v>34.543449645860804</v>
      </c>
      <c r="K482" s="361">
        <f>H!L34</f>
        <v>42.715921712105455</v>
      </c>
      <c r="L482" s="361">
        <f>'NH4'!L34</f>
        <v>28.025238495643581</v>
      </c>
      <c r="M482" s="361">
        <f>Na!L34</f>
        <v>27.663838896779595</v>
      </c>
      <c r="N482" s="361">
        <f>K!L34</f>
        <v>2.139396325543331</v>
      </c>
      <c r="O482" s="361">
        <f>Mg!L34</f>
        <v>3.4421967975320027</v>
      </c>
      <c r="P482" s="362">
        <f>Ca!L34</f>
        <v>5.0782977224524677</v>
      </c>
      <c r="Q482" s="363">
        <f t="shared" si="1023"/>
        <v>0.12966772858145442</v>
      </c>
      <c r="R482" s="364">
        <f t="shared" si="1024"/>
        <v>117.0233857755357</v>
      </c>
      <c r="S482" s="365">
        <f t="shared" si="1025"/>
        <v>117.58538447004089</v>
      </c>
      <c r="T482" s="365">
        <f t="shared" si="1026"/>
        <v>117.15305350411714</v>
      </c>
      <c r="U482" s="365">
        <f t="shared" si="1027"/>
        <v>0.23954718057509963</v>
      </c>
      <c r="V482" s="365">
        <f t="shared" si="1028"/>
        <v>0.18417561676513683</v>
      </c>
      <c r="W482" s="358">
        <f t="shared" si="1029"/>
        <v>-0.15993041214707618</v>
      </c>
      <c r="X482" s="366">
        <f t="shared" si="1030"/>
        <v>76.337579617834393</v>
      </c>
      <c r="Y482" s="367">
        <f t="shared" ref="Y482:AA482" si="1076">H482*$E482/1000</f>
        <v>2.1198723329766027</v>
      </c>
      <c r="Z482" s="367">
        <f t="shared" si="1076"/>
        <v>2.0565740252197466</v>
      </c>
      <c r="AA482" s="367">
        <f t="shared" si="1076"/>
        <v>2.6369633376155526</v>
      </c>
      <c r="AB482" s="367">
        <f t="shared" ref="AB482:AF482" si="1077">L482*$E482/1000</f>
        <v>2.1393788749699891</v>
      </c>
      <c r="AC482" s="367">
        <f t="shared" si="1077"/>
        <v>2.111790504317856</v>
      </c>
      <c r="AD482" s="367">
        <f t="shared" si="1077"/>
        <v>0.16331633733526638</v>
      </c>
      <c r="AE482" s="367">
        <f t="shared" si="1077"/>
        <v>0.26276897209185379</v>
      </c>
      <c r="AF482" s="367">
        <f t="shared" si="1077"/>
        <v>0.38766495671078227</v>
      </c>
      <c r="AG482" s="368">
        <f t="shared" si="1033"/>
        <v>3.2608300746470307</v>
      </c>
      <c r="AH482" s="369"/>
      <c r="AI482" s="344">
        <v>234.60877024557658</v>
      </c>
      <c r="AJ482" s="193"/>
      <c r="AK482" s="193"/>
      <c r="AL482" s="193"/>
      <c r="AM482" s="193"/>
    </row>
    <row r="483" spans="1:39" ht="12.75" customHeight="1">
      <c r="A483" s="329">
        <v>480</v>
      </c>
      <c r="B483" s="345">
        <v>1</v>
      </c>
      <c r="C483" s="371">
        <v>31</v>
      </c>
      <c r="D483" s="358">
        <f>測定日数!L35</f>
        <v>0</v>
      </c>
      <c r="E483" s="359"/>
      <c r="F483" s="360"/>
      <c r="G483" s="360"/>
      <c r="H483" s="361"/>
      <c r="I483" s="361"/>
      <c r="J483" s="361"/>
      <c r="K483" s="361"/>
      <c r="L483" s="361"/>
      <c r="M483" s="361"/>
      <c r="N483" s="361"/>
      <c r="O483" s="361"/>
      <c r="P483" s="362"/>
      <c r="Q483" s="363"/>
      <c r="R483" s="364"/>
      <c r="S483" s="365"/>
      <c r="T483" s="365"/>
      <c r="U483" s="365"/>
      <c r="V483" s="365"/>
      <c r="W483" s="358"/>
      <c r="X483" s="366"/>
      <c r="Y483" s="367"/>
      <c r="Z483" s="367"/>
      <c r="AA483" s="367"/>
      <c r="AB483" s="367"/>
      <c r="AC483" s="367"/>
      <c r="AD483" s="367"/>
      <c r="AE483" s="367"/>
      <c r="AF483" s="367"/>
      <c r="AG483" s="368"/>
      <c r="AH483" s="369"/>
      <c r="AI483" s="344"/>
      <c r="AJ483" s="193"/>
      <c r="AK483" s="193"/>
      <c r="AL483" s="193"/>
      <c r="AM483" s="193"/>
    </row>
    <row r="484" spans="1:39" ht="12.75" customHeight="1">
      <c r="A484" s="329">
        <v>481</v>
      </c>
      <c r="B484" s="345">
        <v>1</v>
      </c>
      <c r="C484" s="371">
        <v>32</v>
      </c>
      <c r="D484" s="358">
        <f>測定日数!L36</f>
        <v>34</v>
      </c>
      <c r="E484" s="359">
        <f>mm!L36</f>
        <v>68.949044585987266</v>
      </c>
      <c r="F484" s="360">
        <f>pH!L36</f>
        <v>4.5191195169480043</v>
      </c>
      <c r="G484" s="360">
        <f>EC!L36</f>
        <v>2.154133949191686</v>
      </c>
      <c r="H484" s="361">
        <f>'SO4'!L36</f>
        <v>19.15445727482679</v>
      </c>
      <c r="I484" s="361">
        <f>'NO3'!L36</f>
        <v>20.105588914549653</v>
      </c>
      <c r="J484" s="361">
        <f>Cl!L36</f>
        <v>19.911801385681294</v>
      </c>
      <c r="K484" s="361">
        <f>H!L36</f>
        <v>30.260805423622315</v>
      </c>
      <c r="L484" s="361">
        <f>'NH4'!L36</f>
        <v>19.901963048498846</v>
      </c>
      <c r="M484" s="361">
        <f>Na!L36</f>
        <v>17.351016166281752</v>
      </c>
      <c r="N484" s="361">
        <f>K!L36</f>
        <v>0.84318706697459589</v>
      </c>
      <c r="O484" s="361">
        <f>Mg!L36</f>
        <v>2.6127020785219401</v>
      </c>
      <c r="P484" s="362">
        <f>Ca!L36</f>
        <v>4.5690531177829099</v>
      </c>
      <c r="Q484" s="363">
        <f t="shared" ref="Q484:Q508" si="1078">1.24*10^(F484-5.35)</f>
        <v>0.18303797486990109</v>
      </c>
      <c r="R484" s="364">
        <f t="shared" ref="R484:R508" si="1079">SUM(H484:J484)+H484</f>
        <v>78.326304849884522</v>
      </c>
      <c r="S484" s="365">
        <f t="shared" ref="S484:S508" si="1080">SUM(K484:P484)+O484+P484</f>
        <v>82.720482097987201</v>
      </c>
      <c r="T484" s="365">
        <f t="shared" ref="T484:T508" si="1081">SUM(H484:J484,Q484)+H484</f>
        <v>78.509342824754427</v>
      </c>
      <c r="U484" s="365">
        <f t="shared" ref="U484:U489" si="1082">(S484-R484)/(R484+S484)*100</f>
        <v>2.7285097277507333</v>
      </c>
      <c r="V484" s="365">
        <f t="shared" ref="V484:V508" si="1083">(S484-T484)/(S484+T484)*100</f>
        <v>2.611886029926954</v>
      </c>
      <c r="W484" s="358">
        <f t="shared" ref="W484:W489" si="1084">100*((349.7*10^(2-F484)+(80*2*H484+71.5*I484+76.3*J484+73.5*L484+50.1*M484+73.5*N484+59.8*2*P484+53.3*2*O484)/10000)-G484)/((349.7*10^(2-F484)+(80*2*H484+71.5*I484+76.3*J484+73.5*L484+50.1*M484+73.5*N484+59.8*2*P484+53.3*2*O484)/10000)+G484)</f>
        <v>-4.1547506910422332</v>
      </c>
      <c r="X484" s="366">
        <f t="shared" ref="X484:X508" si="1085">E484</f>
        <v>68.949044585987266</v>
      </c>
      <c r="Y484" s="367">
        <f t="shared" ref="Y484:AA484" si="1086">H484*$E484/1000</f>
        <v>1.3206815286624205</v>
      </c>
      <c r="Z484" s="367">
        <f t="shared" si="1086"/>
        <v>1.3862611464968153</v>
      </c>
      <c r="AA484" s="367">
        <f t="shared" si="1086"/>
        <v>1.3728996815286625</v>
      </c>
      <c r="AB484" s="367">
        <f t="shared" ref="AB484:AF484" si="1087">L484*$E484/1000</f>
        <v>1.372221337579618</v>
      </c>
      <c r="AC484" s="367">
        <f t="shared" si="1087"/>
        <v>1.1963359872611463</v>
      </c>
      <c r="AD484" s="367">
        <f t="shared" si="1087"/>
        <v>5.8136942675159238E-2</v>
      </c>
      <c r="AE484" s="367">
        <f t="shared" si="1087"/>
        <v>0.18014331210191084</v>
      </c>
      <c r="AF484" s="367">
        <f t="shared" si="1087"/>
        <v>0.31503184713375798</v>
      </c>
      <c r="AG484" s="368">
        <f t="shared" ref="AG484:AG508" si="1088">K484*$E484/1000</f>
        <v>2.0864536223612205</v>
      </c>
      <c r="AH484" s="369"/>
      <c r="AI484" s="344">
        <v>161.04678694787174</v>
      </c>
      <c r="AJ484" s="193"/>
      <c r="AK484" s="193"/>
      <c r="AL484" s="193"/>
      <c r="AM484" s="193"/>
    </row>
    <row r="485" spans="1:39" ht="12.75" customHeight="1">
      <c r="A485" s="329">
        <v>482</v>
      </c>
      <c r="B485" s="345">
        <v>1</v>
      </c>
      <c r="C485" s="371">
        <v>33</v>
      </c>
      <c r="D485" s="358">
        <f>測定日数!L37</f>
        <v>34</v>
      </c>
      <c r="E485" s="359">
        <f>mm!L37</f>
        <v>65.764331210191088</v>
      </c>
      <c r="F485" s="360">
        <f>pH!L37</f>
        <v>4.4707648791045438</v>
      </c>
      <c r="G485" s="360">
        <f>EC!L37</f>
        <v>4.5893704600484266</v>
      </c>
      <c r="H485" s="361">
        <f>'SO4'!L37</f>
        <v>44.460080690085242</v>
      </c>
      <c r="I485" s="361">
        <f>'NO3'!L37</f>
        <v>54.859344386591943</v>
      </c>
      <c r="J485" s="361">
        <f>Cl!L37</f>
        <v>109.92925941100341</v>
      </c>
      <c r="K485" s="361">
        <f>H!L37</f>
        <v>33.824790928320233</v>
      </c>
      <c r="L485" s="361">
        <f>'NH4'!L37</f>
        <v>72.357886940415739</v>
      </c>
      <c r="M485" s="361">
        <f>Na!L37</f>
        <v>84.056232470797383</v>
      </c>
      <c r="N485" s="361">
        <f>K!L37</f>
        <v>5.6371665314339579</v>
      </c>
      <c r="O485" s="361">
        <f>Mg!L37</f>
        <v>12.705789227531994</v>
      </c>
      <c r="P485" s="362">
        <f>Ca!L37</f>
        <v>14.613146588179575</v>
      </c>
      <c r="Q485" s="363">
        <f t="shared" si="1078"/>
        <v>0.16375198162819843</v>
      </c>
      <c r="R485" s="364">
        <f t="shared" si="1079"/>
        <v>253.70876517776586</v>
      </c>
      <c r="S485" s="365">
        <f t="shared" si="1080"/>
        <v>250.51394850239043</v>
      </c>
      <c r="T485" s="365">
        <f t="shared" si="1081"/>
        <v>253.87251715939405</v>
      </c>
      <c r="U485" s="365">
        <f t="shared" si="1082"/>
        <v>-0.63361220918778161</v>
      </c>
      <c r="V485" s="365">
        <f t="shared" si="1083"/>
        <v>-0.66587208136066411</v>
      </c>
      <c r="W485" s="358">
        <f t="shared" si="1084"/>
        <v>-1.7689984003177666</v>
      </c>
      <c r="X485" s="366">
        <f t="shared" si="1085"/>
        <v>65.764331210191088</v>
      </c>
      <c r="Y485" s="367">
        <f t="shared" ref="Y485:AA485" si="1089">H485*$E485/1000</f>
        <v>2.9238874721345871</v>
      </c>
      <c r="Z485" s="367">
        <f t="shared" si="1089"/>
        <v>3.6077880942137699</v>
      </c>
      <c r="AA485" s="367">
        <f t="shared" si="1089"/>
        <v>7.2294242255962446</v>
      </c>
      <c r="AB485" s="367">
        <f t="shared" ref="AB485:AF485" si="1090">L485*$E485/1000</f>
        <v>4.7585680424190606</v>
      </c>
      <c r="AC485" s="367">
        <f t="shared" si="1090"/>
        <v>5.5279019124903384</v>
      </c>
      <c r="AD485" s="367">
        <f t="shared" si="1090"/>
        <v>0.37072448686022685</v>
      </c>
      <c r="AE485" s="367">
        <f t="shared" si="1090"/>
        <v>0.83558773104629214</v>
      </c>
      <c r="AF485" s="367">
        <f t="shared" si="1090"/>
        <v>0.96102381224811539</v>
      </c>
      <c r="AG485" s="368">
        <f t="shared" si="1088"/>
        <v>2.2244647537255187</v>
      </c>
      <c r="AH485" s="369"/>
      <c r="AI485" s="344">
        <v>504.22271368015629</v>
      </c>
      <c r="AJ485" s="193"/>
      <c r="AK485" s="193"/>
      <c r="AL485" s="193"/>
      <c r="AM485" s="193"/>
    </row>
    <row r="486" spans="1:39" ht="12.75" customHeight="1">
      <c r="A486" s="329">
        <v>483</v>
      </c>
      <c r="B486" s="345">
        <v>1</v>
      </c>
      <c r="C486" s="371">
        <v>34</v>
      </c>
      <c r="D486" s="358">
        <f>測定日数!L38</f>
        <v>35</v>
      </c>
      <c r="E486" s="359">
        <f>mm!L38</f>
        <v>102.00509229789944</v>
      </c>
      <c r="F486" s="360">
        <f>pH!L38</f>
        <v>4.6142307158140614</v>
      </c>
      <c r="G486" s="360">
        <f>EC!L38</f>
        <v>1.5576817472698909</v>
      </c>
      <c r="H486" s="361">
        <f>'SO4'!L38</f>
        <v>12.878471138845551</v>
      </c>
      <c r="I486" s="361">
        <f>'NO3'!L38</f>
        <v>14.816349453978159</v>
      </c>
      <c r="J486" s="361">
        <f>Cl!L38</f>
        <v>31.286271450858035</v>
      </c>
      <c r="K486" s="361">
        <f>H!L38</f>
        <v>24.309122613662403</v>
      </c>
      <c r="L486" s="361">
        <f>'NH4'!L38</f>
        <v>4.436817472698908</v>
      </c>
      <c r="M486" s="361">
        <f>Na!L38</f>
        <v>26.605585023400938</v>
      </c>
      <c r="N486" s="361">
        <f>K!L38</f>
        <v>1.91996879875195</v>
      </c>
      <c r="O486" s="361">
        <f>Mg!L38</f>
        <v>3.8349141965678633</v>
      </c>
      <c r="P486" s="362">
        <f>Ca!L38</f>
        <v>7.15971918876755</v>
      </c>
      <c r="Q486" s="363">
        <f t="shared" si="1078"/>
        <v>0.2278517670382289</v>
      </c>
      <c r="R486" s="364">
        <f t="shared" si="1079"/>
        <v>71.859563182527296</v>
      </c>
      <c r="S486" s="365">
        <f t="shared" si="1080"/>
        <v>79.26076067918504</v>
      </c>
      <c r="T486" s="365">
        <f t="shared" si="1081"/>
        <v>72.087414949565527</v>
      </c>
      <c r="U486" s="365">
        <f t="shared" si="1082"/>
        <v>4.8975526967705916</v>
      </c>
      <c r="V486" s="365">
        <f t="shared" si="1083"/>
        <v>4.7396314490208109</v>
      </c>
      <c r="W486" s="358">
        <f t="shared" si="1084"/>
        <v>4.5832007735169054</v>
      </c>
      <c r="X486" s="366">
        <f t="shared" si="1085"/>
        <v>102.00509229789944</v>
      </c>
      <c r="Y486" s="367">
        <f t="shared" ref="Y486:AA486" si="1091">H486*$E486/1000</f>
        <v>1.3136696371737746</v>
      </c>
      <c r="Z486" s="367">
        <f t="shared" si="1091"/>
        <v>1.5113430935709742</v>
      </c>
      <c r="AA486" s="367">
        <f t="shared" si="1091"/>
        <v>3.19135900700191</v>
      </c>
      <c r="AB486" s="367">
        <f t="shared" ref="AB486:AF486" si="1092">L486*$E486/1000</f>
        <v>0.45257797581158504</v>
      </c>
      <c r="AC486" s="367">
        <f t="shared" si="1092"/>
        <v>2.7139051559516236</v>
      </c>
      <c r="AD486" s="367">
        <f t="shared" si="1092"/>
        <v>0.19584659452577977</v>
      </c>
      <c r="AE486" s="367">
        <f t="shared" si="1092"/>
        <v>0.39118077657542977</v>
      </c>
      <c r="AF486" s="367">
        <f t="shared" si="1092"/>
        <v>0.73032781667727564</v>
      </c>
      <c r="AG486" s="368">
        <f t="shared" si="1088"/>
        <v>2.4796542958875878</v>
      </c>
      <c r="AH486" s="369"/>
      <c r="AI486" s="344">
        <v>151.12032386171234</v>
      </c>
      <c r="AJ486" s="193"/>
      <c r="AK486" s="193"/>
      <c r="AL486" s="193"/>
      <c r="AM486" s="193"/>
    </row>
    <row r="487" spans="1:39" ht="12.75" customHeight="1">
      <c r="A487" s="329">
        <v>484</v>
      </c>
      <c r="B487" s="345">
        <v>1</v>
      </c>
      <c r="C487" s="371">
        <v>35</v>
      </c>
      <c r="D487" s="358">
        <f>測定日数!L39</f>
        <v>35</v>
      </c>
      <c r="E487" s="359">
        <f>mm!L39</f>
        <v>51.047474339844953</v>
      </c>
      <c r="F487" s="360">
        <f>pH!L39</f>
        <v>4.5141747585563996</v>
      </c>
      <c r="G487" s="360">
        <f>EC!L39</f>
        <v>2.3882917628945339</v>
      </c>
      <c r="H487" s="361">
        <f>'SO4'!L39</f>
        <v>23.905658084743674</v>
      </c>
      <c r="I487" s="361">
        <f>'NO3'!L39</f>
        <v>25.082266635208331</v>
      </c>
      <c r="J487" s="361">
        <f>Cl!L39</f>
        <v>41.839680012877423</v>
      </c>
      <c r="K487" s="361">
        <f>H!L39</f>
        <v>30.607315583523629</v>
      </c>
      <c r="L487" s="361">
        <f>'NH4'!L39</f>
        <v>21.077119273951141</v>
      </c>
      <c r="M487" s="361">
        <f>Na!L39</f>
        <v>35.278361117875413</v>
      </c>
      <c r="N487" s="361">
        <f>K!L39</f>
        <v>1.7176570892226757</v>
      </c>
      <c r="O487" s="361">
        <f>Mg!L39</f>
        <v>5.469792287641333</v>
      </c>
      <c r="P487" s="362">
        <f>Ca!L39</f>
        <v>11.993293859268833</v>
      </c>
      <c r="Q487" s="363">
        <f t="shared" si="1078"/>
        <v>0.18096577360915664</v>
      </c>
      <c r="R487" s="364">
        <f t="shared" si="1079"/>
        <v>114.73326281757311</v>
      </c>
      <c r="S487" s="365">
        <f t="shared" si="1080"/>
        <v>123.6066253583932</v>
      </c>
      <c r="T487" s="365">
        <f t="shared" si="1081"/>
        <v>114.91422859118227</v>
      </c>
      <c r="U487" s="365">
        <f t="shared" si="1082"/>
        <v>3.7229867852706615</v>
      </c>
      <c r="V487" s="365">
        <f t="shared" si="1083"/>
        <v>3.6442921544497549</v>
      </c>
      <c r="W487" s="358">
        <f t="shared" si="1084"/>
        <v>2.2339661461584428</v>
      </c>
      <c r="X487" s="366">
        <f t="shared" si="1085"/>
        <v>51.047474339844953</v>
      </c>
      <c r="Y487" s="367">
        <f t="shared" ref="Y487:AA487" si="1093">H487*$E487/1000</f>
        <v>1.2203234676580599</v>
      </c>
      <c r="Z487" s="367">
        <f t="shared" si="1093"/>
        <v>1.2803863624459466</v>
      </c>
      <c r="AA487" s="367">
        <f t="shared" si="1093"/>
        <v>2.1358099918446842</v>
      </c>
      <c r="AB487" s="367">
        <f t="shared" ref="AB487:AF487" si="1094">L487*$E487/1000</f>
        <v>1.0759337052948725</v>
      </c>
      <c r="AC487" s="367">
        <f t="shared" si="1094"/>
        <v>1.8008712339165291</v>
      </c>
      <c r="AD487" s="367">
        <f t="shared" si="1094"/>
        <v>8.768205618674732E-2</v>
      </c>
      <c r="AE487" s="367">
        <f t="shared" si="1094"/>
        <v>0.27921908144765278</v>
      </c>
      <c r="AF487" s="367">
        <f t="shared" si="1094"/>
        <v>0.61222736053124582</v>
      </c>
      <c r="AG487" s="368">
        <f t="shared" si="1088"/>
        <v>1.562426156861459</v>
      </c>
      <c r="AH487" s="369"/>
      <c r="AI487" s="344">
        <v>238.33988817596631</v>
      </c>
      <c r="AJ487" s="193"/>
      <c r="AK487" s="193"/>
      <c r="AL487" s="193"/>
      <c r="AM487" s="193"/>
    </row>
    <row r="488" spans="1:39" ht="12.75" customHeight="1">
      <c r="A488" s="329">
        <v>485</v>
      </c>
      <c r="B488" s="345">
        <v>1</v>
      </c>
      <c r="C488" s="331">
        <v>37</v>
      </c>
      <c r="D488" s="358">
        <f>測定日数!L41</f>
        <v>34</v>
      </c>
      <c r="E488" s="359">
        <f>mm!L41</f>
        <v>186.30254777070064</v>
      </c>
      <c r="F488" s="360">
        <f>pH!L41</f>
        <v>5.0999999999999996</v>
      </c>
      <c r="G488" s="360">
        <f>EC!L41</f>
        <v>7.1</v>
      </c>
      <c r="H488" s="361">
        <f>'SO4'!L41</f>
        <v>46.011184257096339</v>
      </c>
      <c r="I488" s="361">
        <f>'NO3'!L41</f>
        <v>36.448732277610311</v>
      </c>
      <c r="J488" s="361">
        <f>Cl!L41</f>
        <v>426.76580345079503</v>
      </c>
      <c r="K488" s="361">
        <f>H!L41</f>
        <v>7.9432823472428247</v>
      </c>
      <c r="L488" s="361">
        <f>'NH4'!L41</f>
        <v>29.381926234733875</v>
      </c>
      <c r="M488" s="361">
        <f>Na!L41</f>
        <v>344.06562910508143</v>
      </c>
      <c r="N488" s="361">
        <f>K!L41</f>
        <v>10.742155029758326</v>
      </c>
      <c r="O488" s="361">
        <f>Mg!L41</f>
        <v>39.498045669615301</v>
      </c>
      <c r="P488" s="362">
        <f>Ca!L41</f>
        <v>15.719347272818002</v>
      </c>
      <c r="Q488" s="363">
        <f t="shared" si="1078"/>
        <v>0.69730324323603288</v>
      </c>
      <c r="R488" s="364">
        <f t="shared" si="1079"/>
        <v>555.23690424259803</v>
      </c>
      <c r="S488" s="365">
        <f t="shared" si="1080"/>
        <v>502.56777860168313</v>
      </c>
      <c r="T488" s="365">
        <f t="shared" si="1081"/>
        <v>555.93420748583401</v>
      </c>
      <c r="U488" s="365">
        <f t="shared" si="1082"/>
        <v>-4.9790974170482372</v>
      </c>
      <c r="V488" s="365">
        <f t="shared" si="1083"/>
        <v>-5.0416937885403765</v>
      </c>
      <c r="W488" s="358">
        <f t="shared" si="1084"/>
        <v>0.41042412235743803</v>
      </c>
      <c r="X488" s="366">
        <f t="shared" si="1085"/>
        <v>186.30254777070064</v>
      </c>
      <c r="Y488" s="367">
        <f t="shared" ref="Y488:AA488" si="1095">H488*$E488/1000</f>
        <v>8.5720008530441998</v>
      </c>
      <c r="Z488" s="367">
        <f t="shared" si="1095"/>
        <v>6.7904916863309737</v>
      </c>
      <c r="AA488" s="367">
        <f t="shared" si="1095"/>
        <v>79.507556484293175</v>
      </c>
      <c r="AB488" s="367">
        <f t="shared" ref="AB488:AF488" si="1096">L488*$E488/1000</f>
        <v>5.473927715941711</v>
      </c>
      <c r="AC488" s="367">
        <f t="shared" si="1096"/>
        <v>64.100303302605596</v>
      </c>
      <c r="AD488" s="367">
        <f t="shared" si="1096"/>
        <v>2.0012908505918228</v>
      </c>
      <c r="AE488" s="367">
        <f t="shared" si="1096"/>
        <v>7.3585865402128201</v>
      </c>
      <c r="AF488" s="367">
        <f t="shared" si="1096"/>
        <v>2.9285544462184085</v>
      </c>
      <c r="AG488" s="368">
        <f t="shared" si="1088"/>
        <v>1.4798537389533695</v>
      </c>
      <c r="AH488" s="369"/>
      <c r="AI488" s="344">
        <v>1057.8046828442812</v>
      </c>
      <c r="AJ488" s="193"/>
      <c r="AK488" s="193"/>
      <c r="AL488" s="193"/>
      <c r="AM488" s="193"/>
    </row>
    <row r="489" spans="1:39" ht="12.75" customHeight="1">
      <c r="A489" s="329">
        <v>486</v>
      </c>
      <c r="B489" s="345">
        <v>1</v>
      </c>
      <c r="C489" s="331">
        <v>38</v>
      </c>
      <c r="D489" s="358">
        <f>測定日数!L42</f>
        <v>34</v>
      </c>
      <c r="E489" s="359">
        <f>mm!L42</f>
        <v>238.44684914067474</v>
      </c>
      <c r="F489" s="360">
        <f>pH!L42</f>
        <v>4.6136606184595674</v>
      </c>
      <c r="G489" s="360">
        <f>EC!L42</f>
        <v>5.6976677789642283</v>
      </c>
      <c r="H489" s="361">
        <f>'SO4'!L42</f>
        <v>38.241866832984684</v>
      </c>
      <c r="I489" s="361">
        <f>'NO3'!L42</f>
        <v>33.314915221397442</v>
      </c>
      <c r="J489" s="361">
        <f>Cl!L42</f>
        <v>277.87552609007673</v>
      </c>
      <c r="K489" s="361">
        <f>H!L42</f>
        <v>24.341054095883287</v>
      </c>
      <c r="L489" s="361">
        <f>'NH4'!L42</f>
        <v>28.936408739906451</v>
      </c>
      <c r="M489" s="361">
        <f>Na!L42</f>
        <v>257.13557996733414</v>
      </c>
      <c r="N489" s="361">
        <f>K!L42</f>
        <v>8.0906279571184534</v>
      </c>
      <c r="O489" s="361">
        <f>Mg!L42</f>
        <v>30.490053974239185</v>
      </c>
      <c r="P489" s="362">
        <f>Ca!L42</f>
        <v>18.221565411622034</v>
      </c>
      <c r="Q489" s="363">
        <f t="shared" si="1078"/>
        <v>0.22755286278291117</v>
      </c>
      <c r="R489" s="364">
        <f t="shared" si="1079"/>
        <v>387.6741749774435</v>
      </c>
      <c r="S489" s="365">
        <f t="shared" si="1080"/>
        <v>415.92690953196467</v>
      </c>
      <c r="T489" s="365">
        <f t="shared" si="1081"/>
        <v>387.90172784022639</v>
      </c>
      <c r="U489" s="365">
        <f t="shared" si="1082"/>
        <v>3.515766105737554</v>
      </c>
      <c r="V489" s="365">
        <f t="shared" si="1083"/>
        <v>3.4864622120649806</v>
      </c>
      <c r="W489" s="358">
        <f t="shared" si="1084"/>
        <v>1.9544225923632539</v>
      </c>
      <c r="X489" s="366">
        <f t="shared" si="1085"/>
        <v>238.44684914067474</v>
      </c>
      <c r="Y489" s="367">
        <f t="shared" ref="Y489:AA489" si="1097">H489*$E489/1000</f>
        <v>9.1186526515824724</v>
      </c>
      <c r="Z489" s="367">
        <f t="shared" si="1097"/>
        <v>7.9438365639309243</v>
      </c>
      <c r="AA489" s="367">
        <f t="shared" si="1097"/>
        <v>66.258543649486143</v>
      </c>
      <c r="AB489" s="367">
        <f t="shared" ref="AB489:AF489" si="1098">L489*$E489/1000</f>
        <v>6.8997954894773761</v>
      </c>
      <c r="AC489" s="367">
        <f t="shared" si="1098"/>
        <v>61.313168845170836</v>
      </c>
      <c r="AD489" s="367">
        <f t="shared" si="1098"/>
        <v>1.9291847439443492</v>
      </c>
      <c r="AE489" s="367">
        <f t="shared" si="1098"/>
        <v>7.270257300286441</v>
      </c>
      <c r="AF489" s="367">
        <f t="shared" si="1098"/>
        <v>4.3448748588119761</v>
      </c>
      <c r="AG489" s="368">
        <f t="shared" si="1088"/>
        <v>5.8040476539260855</v>
      </c>
      <c r="AH489" s="369"/>
      <c r="AI489" s="344">
        <v>803.60108450940811</v>
      </c>
      <c r="AJ489" s="193"/>
      <c r="AK489" s="193"/>
      <c r="AL489" s="193"/>
      <c r="AM489" s="193"/>
    </row>
    <row r="490" spans="1:39" ht="12.75" customHeight="1">
      <c r="A490" s="329">
        <v>487</v>
      </c>
      <c r="B490" s="345">
        <v>1</v>
      </c>
      <c r="C490" s="331">
        <v>39</v>
      </c>
      <c r="D490" s="358">
        <f>測定日数!L43</f>
        <v>35</v>
      </c>
      <c r="E490" s="359">
        <f>mm!L43</f>
        <v>61.5</v>
      </c>
      <c r="F490" s="360">
        <f>pH!L43</f>
        <v>4.4018542934841847</v>
      </c>
      <c r="G490" s="360">
        <f>EC!L43</f>
        <v>2.697967479674797</v>
      </c>
      <c r="H490" s="361">
        <f>'SO4'!L43</f>
        <v>20.21869918699187</v>
      </c>
      <c r="I490" s="361">
        <f>'NO3'!L43</f>
        <v>38.949593495934963</v>
      </c>
      <c r="J490" s="361">
        <f>Cl!L43</f>
        <v>39.987804878048777</v>
      </c>
      <c r="K490" s="361">
        <f>H!L43</f>
        <v>38.949593495934963</v>
      </c>
      <c r="L490" s="361">
        <f>'NH4'!L43</f>
        <v>24.047154471544715</v>
      </c>
      <c r="M490" s="361">
        <f>Na!L43</f>
        <v>38.704878048780486</v>
      </c>
      <c r="N490" s="361">
        <f>K!L43</f>
        <v>3.6186991869918703</v>
      </c>
      <c r="O490" s="361">
        <f>Mg!L43</f>
        <v>4.3682926829268292</v>
      </c>
      <c r="P490" s="362">
        <f>Ca!L43</f>
        <v>6.4968292682926831</v>
      </c>
      <c r="Q490" s="363">
        <f t="shared" si="1078"/>
        <v>0.13972559853200031</v>
      </c>
      <c r="R490" s="364">
        <f t="shared" si="1079"/>
        <v>119.37479674796748</v>
      </c>
      <c r="S490" s="365">
        <f t="shared" si="1080"/>
        <v>127.05056910569108</v>
      </c>
      <c r="T490" s="365">
        <f t="shared" si="1081"/>
        <v>119.51452234649948</v>
      </c>
      <c r="U490" s="365"/>
      <c r="V490" s="365">
        <f t="shared" si="1083"/>
        <v>3.056412696057933</v>
      </c>
      <c r="W490" s="358"/>
      <c r="X490" s="366">
        <f t="shared" si="1085"/>
        <v>61.5</v>
      </c>
      <c r="Y490" s="367">
        <f t="shared" ref="Y490:AA490" si="1099">H490*$E490/1000</f>
        <v>1.2434499999999999</v>
      </c>
      <c r="Z490" s="367">
        <f t="shared" si="1099"/>
        <v>2.3954</v>
      </c>
      <c r="AA490" s="367">
        <f t="shared" si="1099"/>
        <v>2.4592499999999999</v>
      </c>
      <c r="AB490" s="367">
        <f t="shared" ref="AB490:AF490" si="1100">L490*$E490/1000</f>
        <v>1.4789000000000001</v>
      </c>
      <c r="AC490" s="367">
        <f t="shared" si="1100"/>
        <v>2.38035</v>
      </c>
      <c r="AD490" s="367">
        <f t="shared" si="1100"/>
        <v>0.22255</v>
      </c>
      <c r="AE490" s="367">
        <f t="shared" si="1100"/>
        <v>0.26865</v>
      </c>
      <c r="AF490" s="367">
        <f t="shared" si="1100"/>
        <v>0.39955499999999999</v>
      </c>
      <c r="AG490" s="368">
        <f t="shared" si="1088"/>
        <v>2.3954</v>
      </c>
      <c r="AH490" s="369"/>
      <c r="AI490" s="344">
        <v>0</v>
      </c>
      <c r="AJ490" s="193"/>
      <c r="AK490" s="193"/>
      <c r="AL490" s="193"/>
      <c r="AM490" s="193"/>
    </row>
    <row r="491" spans="1:39" ht="12.75" customHeight="1">
      <c r="A491" s="329">
        <v>488</v>
      </c>
      <c r="B491" s="345">
        <v>1</v>
      </c>
      <c r="C491" s="331">
        <v>40</v>
      </c>
      <c r="D491" s="358">
        <f>測定日数!L44</f>
        <v>35</v>
      </c>
      <c r="E491" s="359">
        <f>mm!L44</f>
        <v>91.464968152866248</v>
      </c>
      <c r="F491" s="360">
        <f>pH!L44</f>
        <v>4.38</v>
      </c>
      <c r="G491" s="360">
        <f>EC!L44</f>
        <v>5.34</v>
      </c>
      <c r="H491" s="361">
        <f>'SO4'!L44</f>
        <v>35.602748282323546</v>
      </c>
      <c r="I491" s="361">
        <f>'NO3'!L44</f>
        <v>33.704241251411062</v>
      </c>
      <c r="J491" s="361">
        <f>Cl!L44</f>
        <v>245.13399153737655</v>
      </c>
      <c r="K491" s="361">
        <f>H!L44</f>
        <v>41.686938347033561</v>
      </c>
      <c r="L491" s="361">
        <f>'NH4'!L44</f>
        <v>34.922394678492246</v>
      </c>
      <c r="M491" s="361">
        <f>Na!L44</f>
        <v>209.22140060896041</v>
      </c>
      <c r="N491" s="361">
        <f>K!L44</f>
        <v>6.3938618925831197</v>
      </c>
      <c r="O491" s="361">
        <f>Mg!L44</f>
        <v>23.4375</v>
      </c>
      <c r="P491" s="362">
        <f>Ca!L44</f>
        <v>12.974051896207586</v>
      </c>
      <c r="Q491" s="363">
        <f t="shared" si="1078"/>
        <v>0.13286839384946325</v>
      </c>
      <c r="R491" s="364">
        <f t="shared" si="1079"/>
        <v>350.04372935343468</v>
      </c>
      <c r="S491" s="365">
        <f t="shared" si="1080"/>
        <v>365.04769931948454</v>
      </c>
      <c r="T491" s="365">
        <f t="shared" si="1081"/>
        <v>350.17659774728412</v>
      </c>
      <c r="U491" s="365">
        <f t="shared" ref="U491:U504" si="1101">(S491-R491)/(R491+S491)*100</f>
        <v>2.0981890377143126</v>
      </c>
      <c r="V491" s="365">
        <f t="shared" si="1083"/>
        <v>2.0792220892367341</v>
      </c>
      <c r="W491" s="358">
        <f t="shared" ref="W491:W504" si="1102">100*((349.7*10^(2-F491)+(80*2*H491+71.5*I491+76.3*J491+73.5*L491+50.1*M491+73.5*N491+59.8*2*P491+53.3*2*O491)/10000)-G491)/((349.7*10^(2-F491)+(80*2*H491+71.5*I491+76.3*J491+73.5*L491+50.1*M491+73.5*N491+59.8*2*P491+53.3*2*O491)/10000)+G491)</f>
        <v>4.9456815336515358</v>
      </c>
      <c r="X491" s="366">
        <f t="shared" si="1085"/>
        <v>91.464968152866248</v>
      </c>
      <c r="Y491" s="367">
        <f t="shared" ref="Y491:AA491" si="1103">H491*$E491/1000</f>
        <v>3.2564042377972369</v>
      </c>
      <c r="Z491" s="367">
        <f t="shared" si="1103"/>
        <v>3.0827573526768339</v>
      </c>
      <c r="AA491" s="367">
        <f t="shared" si="1103"/>
        <v>22.421172729151131</v>
      </c>
      <c r="AB491" s="367">
        <f t="shared" ref="AB491:AF491" si="1104">L491*$E491/1000</f>
        <v>3.1941757170901193</v>
      </c>
      <c r="AC491" s="367">
        <f t="shared" si="1104"/>
        <v>19.136428743596635</v>
      </c>
      <c r="AD491" s="367">
        <f t="shared" si="1104"/>
        <v>0.58481437437894013</v>
      </c>
      <c r="AE491" s="367">
        <f t="shared" si="1104"/>
        <v>2.1437101910828029</v>
      </c>
      <c r="AF491" s="367">
        <f t="shared" si="1104"/>
        <v>1.1866712435002607</v>
      </c>
      <c r="AG491" s="368">
        <f t="shared" si="1088"/>
        <v>3.8128944883019233</v>
      </c>
      <c r="AH491" s="369"/>
      <c r="AI491" s="344">
        <v>715.09142867291916</v>
      </c>
      <c r="AJ491" s="193"/>
      <c r="AK491" s="193"/>
      <c r="AL491" s="193"/>
      <c r="AM491" s="193"/>
    </row>
    <row r="492" spans="1:39" ht="12.75" customHeight="1">
      <c r="A492" s="329">
        <v>489</v>
      </c>
      <c r="B492" s="345">
        <v>1</v>
      </c>
      <c r="C492" s="331">
        <v>41</v>
      </c>
      <c r="D492" s="358">
        <f>測定日数!L45</f>
        <v>34</v>
      </c>
      <c r="E492" s="359">
        <f>mm!L45</f>
        <v>113.98089171974522</v>
      </c>
      <c r="F492" s="360">
        <f>pH!L45</f>
        <v>4.7</v>
      </c>
      <c r="G492" s="360">
        <f>EC!L45</f>
        <v>1.6</v>
      </c>
      <c r="H492" s="361">
        <f>'SO4'!L45</f>
        <v>13.86</v>
      </c>
      <c r="I492" s="361">
        <f>'NO3'!L45</f>
        <v>11.53</v>
      </c>
      <c r="J492" s="361">
        <f>Cl!L45</f>
        <v>25.75</v>
      </c>
      <c r="K492" s="361">
        <f>H!L45</f>
        <v>19.952623149688797</v>
      </c>
      <c r="L492" s="361">
        <f>'NH4'!L45</f>
        <v>11.84</v>
      </c>
      <c r="M492" s="361">
        <f>Na!L45</f>
        <v>26</v>
      </c>
      <c r="N492" s="361">
        <f>K!L45</f>
        <v>1.1399999999999999</v>
      </c>
      <c r="O492" s="361">
        <f>Mg!L45</f>
        <v>3.17</v>
      </c>
      <c r="P492" s="362">
        <f>Ca!L45</f>
        <v>2.94</v>
      </c>
      <c r="Q492" s="363">
        <f t="shared" si="1078"/>
        <v>0.27760142118247438</v>
      </c>
      <c r="R492" s="364">
        <f t="shared" si="1079"/>
        <v>65</v>
      </c>
      <c r="S492" s="365">
        <f t="shared" si="1080"/>
        <v>71.152623149688793</v>
      </c>
      <c r="T492" s="365">
        <f t="shared" si="1081"/>
        <v>65.277601421182482</v>
      </c>
      <c r="U492" s="365">
        <f t="shared" si="1101"/>
        <v>4.5189163508987127</v>
      </c>
      <c r="V492" s="365">
        <f t="shared" si="1083"/>
        <v>4.3062464692011266</v>
      </c>
      <c r="W492" s="358">
        <f t="shared" si="1102"/>
        <v>-3.4583263185721043</v>
      </c>
      <c r="X492" s="366">
        <f t="shared" si="1085"/>
        <v>113.98089171974522</v>
      </c>
      <c r="Y492" s="367">
        <f t="shared" ref="Y492:AA492" si="1105">H492*$E492/1000</f>
        <v>1.5797751592356686</v>
      </c>
      <c r="Z492" s="367">
        <f t="shared" si="1105"/>
        <v>1.3141996815286623</v>
      </c>
      <c r="AA492" s="367">
        <f t="shared" si="1105"/>
        <v>2.9350079617834393</v>
      </c>
      <c r="AB492" s="367">
        <f t="shared" ref="AB492:AF492" si="1106">L492*$E492/1000</f>
        <v>1.3495337579617832</v>
      </c>
      <c r="AC492" s="367">
        <f t="shared" si="1106"/>
        <v>2.9635031847133755</v>
      </c>
      <c r="AD492" s="367">
        <f t="shared" si="1106"/>
        <v>0.12993821656050955</v>
      </c>
      <c r="AE492" s="367">
        <f t="shared" si="1106"/>
        <v>0.36131942675159234</v>
      </c>
      <c r="AF492" s="367">
        <f t="shared" si="1106"/>
        <v>0.3351038216560509</v>
      </c>
      <c r="AG492" s="368">
        <f t="shared" si="1088"/>
        <v>2.2742177787495605</v>
      </c>
      <c r="AH492" s="369"/>
      <c r="AI492" s="344">
        <v>136.15262314968879</v>
      </c>
      <c r="AJ492" s="193"/>
      <c r="AK492" s="193"/>
      <c r="AL492" s="193"/>
      <c r="AM492" s="193"/>
    </row>
    <row r="493" spans="1:39" ht="12.75" customHeight="1">
      <c r="A493" s="329">
        <v>490</v>
      </c>
      <c r="B493" s="345">
        <v>1</v>
      </c>
      <c r="C493" s="331">
        <v>42</v>
      </c>
      <c r="D493" s="358">
        <f>測定日数!L46</f>
        <v>35</v>
      </c>
      <c r="E493" s="359">
        <f>mm!L46</f>
        <v>106.68789808917197</v>
      </c>
      <c r="F493" s="360">
        <f>pH!L46</f>
        <v>4.3421196131593636</v>
      </c>
      <c r="G493" s="360">
        <f>EC!L46</f>
        <v>6.3853611940298514</v>
      </c>
      <c r="H493" s="361">
        <f>'SO4'!L46</f>
        <v>46.801070556592045</v>
      </c>
      <c r="I493" s="361">
        <f>'NO3'!L46</f>
        <v>46.585459550312947</v>
      </c>
      <c r="J493" s="361">
        <f>Cl!L46</f>
        <v>232.42603801555606</v>
      </c>
      <c r="K493" s="361">
        <f>H!L46</f>
        <v>45.486276483135093</v>
      </c>
      <c r="L493" s="361">
        <f>'NH4'!L46</f>
        <v>23.563120653399668</v>
      </c>
      <c r="M493" s="361">
        <f>Na!L46</f>
        <v>195.56764703828682</v>
      </c>
      <c r="N493" s="361">
        <f>K!L46</f>
        <v>7.8460330595106313</v>
      </c>
      <c r="O493" s="361">
        <f>Mg!L46</f>
        <v>19.440585362123809</v>
      </c>
      <c r="P493" s="362">
        <f>Ca!L46</f>
        <v>10.708555085820896</v>
      </c>
      <c r="Q493" s="363">
        <f t="shared" si="1078"/>
        <v>0.12177027822283046</v>
      </c>
      <c r="R493" s="364">
        <f t="shared" si="1079"/>
        <v>372.61363867905305</v>
      </c>
      <c r="S493" s="365">
        <f t="shared" si="1080"/>
        <v>332.76135813022154</v>
      </c>
      <c r="T493" s="365">
        <f t="shared" si="1081"/>
        <v>372.73540895727587</v>
      </c>
      <c r="U493" s="365">
        <f t="shared" si="1101"/>
        <v>-5.6498005641114499</v>
      </c>
      <c r="V493" s="365">
        <f t="shared" si="1083"/>
        <v>-5.6660856139822187</v>
      </c>
      <c r="W493" s="358">
        <f t="shared" si="1102"/>
        <v>-3.1786445041473534</v>
      </c>
      <c r="X493" s="366">
        <f t="shared" si="1085"/>
        <v>106.68789808917197</v>
      </c>
      <c r="Y493" s="367">
        <f t="shared" ref="Y493:AA493" si="1107">H493*$E493/1000</f>
        <v>4.9931078460058389</v>
      </c>
      <c r="Z493" s="367">
        <f t="shared" si="1107"/>
        <v>4.9701047609410303</v>
      </c>
      <c r="AA493" s="367">
        <f t="shared" si="1107"/>
        <v>24.797045457073654</v>
      </c>
      <c r="AB493" s="367">
        <f t="shared" ref="AB493:AF493" si="1108">L493*$E493/1000</f>
        <v>2.5138998149327674</v>
      </c>
      <c r="AC493" s="367">
        <f t="shared" si="1108"/>
        <v>20.864701196759899</v>
      </c>
      <c r="AD493" s="367">
        <f t="shared" si="1108"/>
        <v>0.83707677545734438</v>
      </c>
      <c r="AE493" s="367">
        <f t="shared" si="1108"/>
        <v>2.0740751899081133</v>
      </c>
      <c r="AF493" s="367">
        <f t="shared" si="1108"/>
        <v>1.1424732336783439</v>
      </c>
      <c r="AG493" s="368">
        <f t="shared" si="1088"/>
        <v>4.8528352298886164</v>
      </c>
      <c r="AH493" s="369"/>
      <c r="AI493" s="344">
        <v>705.37499680927453</v>
      </c>
      <c r="AJ493" s="193"/>
      <c r="AK493" s="193"/>
      <c r="AL493" s="193"/>
      <c r="AM493" s="193"/>
    </row>
    <row r="494" spans="1:39" ht="12.75" customHeight="1">
      <c r="A494" s="329">
        <v>491</v>
      </c>
      <c r="B494" s="345">
        <v>1</v>
      </c>
      <c r="C494" s="331">
        <v>43</v>
      </c>
      <c r="D494" s="358">
        <f>測定日数!L47</f>
        <v>35</v>
      </c>
      <c r="E494" s="359">
        <f>mm!L47</f>
        <v>105</v>
      </c>
      <c r="F494" s="360">
        <f>pH!L47</f>
        <v>4.57</v>
      </c>
      <c r="G494" s="360">
        <f>EC!L47</f>
        <v>4.53</v>
      </c>
      <c r="H494" s="361">
        <f>'SO4'!L47</f>
        <v>35.6</v>
      </c>
      <c r="I494" s="361">
        <f>'NO3'!L47</f>
        <v>30.6</v>
      </c>
      <c r="J494" s="361">
        <f>Cl!L47</f>
        <v>158.91999999999999</v>
      </c>
      <c r="K494" s="361">
        <f>H!L47</f>
        <v>26.915348039269148</v>
      </c>
      <c r="L494" s="361">
        <f>'NH4'!L47</f>
        <v>39.33</v>
      </c>
      <c r="M494" s="361">
        <f>Na!L47</f>
        <v>132.18</v>
      </c>
      <c r="N494" s="361">
        <f>K!L47</f>
        <v>6.58</v>
      </c>
      <c r="O494" s="361">
        <f>Mg!L47</f>
        <v>16.39</v>
      </c>
      <c r="P494" s="362">
        <f>Ca!L47</f>
        <v>10.25</v>
      </c>
      <c r="Q494" s="363">
        <f t="shared" si="1078"/>
        <v>0.20578877652225777</v>
      </c>
      <c r="R494" s="364">
        <f t="shared" si="1079"/>
        <v>260.72000000000003</v>
      </c>
      <c r="S494" s="365">
        <f t="shared" si="1080"/>
        <v>258.28534803926914</v>
      </c>
      <c r="T494" s="365">
        <f t="shared" si="1081"/>
        <v>260.92578877652227</v>
      </c>
      <c r="U494" s="365">
        <f t="shared" si="1101"/>
        <v>-0.46909959019279274</v>
      </c>
      <c r="V494" s="365">
        <f t="shared" si="1083"/>
        <v>-0.50854855568899704</v>
      </c>
      <c r="W494" s="358">
        <f t="shared" si="1102"/>
        <v>-3.3167761741529662</v>
      </c>
      <c r="X494" s="366">
        <f t="shared" si="1085"/>
        <v>105</v>
      </c>
      <c r="Y494" s="367">
        <f t="shared" ref="Y494:AA494" si="1109">H494*$E494/1000</f>
        <v>3.738</v>
      </c>
      <c r="Z494" s="367">
        <f t="shared" si="1109"/>
        <v>3.2130000000000001</v>
      </c>
      <c r="AA494" s="367">
        <f t="shared" si="1109"/>
        <v>16.686599999999999</v>
      </c>
      <c r="AB494" s="367">
        <f t="shared" ref="AB494:AF494" si="1110">L494*$E494/1000</f>
        <v>4.1296499999999998</v>
      </c>
      <c r="AC494" s="367">
        <f t="shared" si="1110"/>
        <v>13.878900000000002</v>
      </c>
      <c r="AD494" s="367">
        <f t="shared" si="1110"/>
        <v>0.69089999999999996</v>
      </c>
      <c r="AE494" s="367">
        <f t="shared" si="1110"/>
        <v>1.72095</v>
      </c>
      <c r="AF494" s="367">
        <f t="shared" si="1110"/>
        <v>1.0762499999999999</v>
      </c>
      <c r="AG494" s="368">
        <f t="shared" si="1088"/>
        <v>2.8261115441232607</v>
      </c>
      <c r="AH494" s="369"/>
      <c r="AI494" s="344">
        <v>519.00534803926917</v>
      </c>
      <c r="AJ494" s="193"/>
      <c r="AK494" s="193"/>
      <c r="AL494" s="193"/>
      <c r="AM494" s="193"/>
    </row>
    <row r="495" spans="1:39" ht="12.75" customHeight="1">
      <c r="A495" s="329">
        <v>492</v>
      </c>
      <c r="B495" s="345">
        <v>1</v>
      </c>
      <c r="C495" s="331">
        <v>44</v>
      </c>
      <c r="D495" s="358">
        <f>測定日数!L48</f>
        <v>35</v>
      </c>
      <c r="E495" s="359">
        <f>mm!L48</f>
        <v>184.33121019108282</v>
      </c>
      <c r="F495" s="360">
        <f>pH!L48</f>
        <v>4.4946859706020259</v>
      </c>
      <c r="G495" s="360">
        <f>EC!L48</f>
        <v>4.8899740843123691</v>
      </c>
      <c r="H495" s="361">
        <f>'SO4'!L48</f>
        <v>34.362785108520484</v>
      </c>
      <c r="I495" s="361">
        <f>'NO3'!L48</f>
        <v>30.434940477517447</v>
      </c>
      <c r="J495" s="361">
        <f>Cl!L48</f>
        <v>215.74028100878942</v>
      </c>
      <c r="K495" s="361">
        <f>H!L48</f>
        <v>32.012090013445736</v>
      </c>
      <c r="L495" s="361">
        <f>'NH4'!L48</f>
        <v>30.86668106427091</v>
      </c>
      <c r="M495" s="361">
        <f>Na!L48</f>
        <v>171.92635888344697</v>
      </c>
      <c r="N495" s="361">
        <f>K!L48</f>
        <v>5.7125316158132957</v>
      </c>
      <c r="O495" s="361">
        <f>Mg!L48</f>
        <v>20.839622775659016</v>
      </c>
      <c r="P495" s="362">
        <f>Ca!L48</f>
        <v>10.337214151904274</v>
      </c>
      <c r="Q495" s="363">
        <f t="shared" si="1078"/>
        <v>0.17302452105893446</v>
      </c>
      <c r="R495" s="364">
        <f t="shared" si="1079"/>
        <v>314.90079170334786</v>
      </c>
      <c r="S495" s="365">
        <f t="shared" si="1080"/>
        <v>302.87133543210348</v>
      </c>
      <c r="T495" s="365">
        <f t="shared" si="1081"/>
        <v>315.07381622440681</v>
      </c>
      <c r="U495" s="365">
        <f t="shared" si="1101"/>
        <v>-1.9472319554175732</v>
      </c>
      <c r="V495" s="365">
        <f t="shared" si="1083"/>
        <v>-1.9746867112060746</v>
      </c>
      <c r="W495" s="358">
        <f t="shared" si="1102"/>
        <v>1.2020797067641507</v>
      </c>
      <c r="X495" s="366">
        <f t="shared" si="1085"/>
        <v>184.33121019108282</v>
      </c>
      <c r="Y495" s="367">
        <f t="shared" ref="Y495:AA495" si="1111">H495*$E495/1000</f>
        <v>6.3341337645897005</v>
      </c>
      <c r="Z495" s="367">
        <f t="shared" si="1111"/>
        <v>5.6101094103143634</v>
      </c>
      <c r="AA495" s="367">
        <f t="shared" si="1111"/>
        <v>39.767667085314436</v>
      </c>
      <c r="AB495" s="367">
        <f t="shared" ref="AB495:AF495" si="1112">L495*$E495/1000</f>
        <v>5.6896926751592369</v>
      </c>
      <c r="AC495" s="367">
        <f t="shared" si="1112"/>
        <v>31.691393796732203</v>
      </c>
      <c r="AD495" s="367">
        <f t="shared" si="1112"/>
        <v>1.0529978659976866</v>
      </c>
      <c r="AE495" s="367">
        <f t="shared" si="1112"/>
        <v>3.8413928861628786</v>
      </c>
      <c r="AF495" s="367">
        <f t="shared" si="1112"/>
        <v>1.9054711946249026</v>
      </c>
      <c r="AG495" s="368">
        <f t="shared" si="1088"/>
        <v>5.9008272929243297</v>
      </c>
      <c r="AH495" s="369"/>
      <c r="AI495" s="344">
        <v>617.77212713545134</v>
      </c>
      <c r="AJ495" s="193"/>
      <c r="AK495" s="193"/>
      <c r="AL495" s="193"/>
      <c r="AM495" s="193"/>
    </row>
    <row r="496" spans="1:39" ht="12.75" customHeight="1">
      <c r="A496" s="329">
        <v>493</v>
      </c>
      <c r="B496" s="345">
        <v>1</v>
      </c>
      <c r="C496" s="331">
        <v>45</v>
      </c>
      <c r="D496" s="358">
        <f>測定日数!L49</f>
        <v>35</v>
      </c>
      <c r="E496" s="359">
        <f>mm!L49</f>
        <v>84.780999999999992</v>
      </c>
      <c r="F496" s="360">
        <f>pH!L49</f>
        <v>4.5677896184298801</v>
      </c>
      <c r="G496" s="360">
        <f>EC!L49</f>
        <v>4.620465198570435</v>
      </c>
      <c r="H496" s="361">
        <f>'SO4'!L49</f>
        <v>36.554998112784709</v>
      </c>
      <c r="I496" s="361">
        <f>'NO3'!L49</f>
        <v>31.52889880987486</v>
      </c>
      <c r="J496" s="361">
        <f>Cl!L49</f>
        <v>187.29728618440456</v>
      </c>
      <c r="K496" s="361">
        <f>H!L49</f>
        <v>27.052685368991227</v>
      </c>
      <c r="L496" s="361">
        <f>'NH4'!L49</f>
        <v>21.666825350019465</v>
      </c>
      <c r="M496" s="361">
        <f>Na!L49</f>
        <v>172.73498732027224</v>
      </c>
      <c r="N496" s="361">
        <f>K!L49</f>
        <v>4.3322995718380302</v>
      </c>
      <c r="O496" s="361">
        <f>Mg!L49</f>
        <v>19.511420011559192</v>
      </c>
      <c r="P496" s="362">
        <f>Ca!L49</f>
        <v>12.896683808872272</v>
      </c>
      <c r="Q496" s="363">
        <f t="shared" si="1078"/>
        <v>0.20474405653720465</v>
      </c>
      <c r="R496" s="364">
        <f t="shared" si="1079"/>
        <v>291.93618121984883</v>
      </c>
      <c r="S496" s="365">
        <f t="shared" si="1080"/>
        <v>290.60300525198392</v>
      </c>
      <c r="T496" s="365">
        <f t="shared" si="1081"/>
        <v>292.14092527638604</v>
      </c>
      <c r="U496" s="365">
        <f t="shared" si="1101"/>
        <v>-0.22885601498147118</v>
      </c>
      <c r="V496" s="365">
        <f t="shared" si="1083"/>
        <v>-0.26391008877736488</v>
      </c>
      <c r="W496" s="358">
        <f t="shared" si="1102"/>
        <v>-0.17681998848521882</v>
      </c>
      <c r="X496" s="366">
        <f t="shared" si="1085"/>
        <v>84.780999999999992</v>
      </c>
      <c r="Y496" s="367">
        <f t="shared" ref="Y496:AA496" si="1113">H496*$E496/1000</f>
        <v>3.0991692950000003</v>
      </c>
      <c r="Z496" s="367">
        <f t="shared" si="1113"/>
        <v>2.6730515700000002</v>
      </c>
      <c r="AA496" s="367">
        <f t="shared" si="1113"/>
        <v>15.879251220000002</v>
      </c>
      <c r="AB496" s="367">
        <f t="shared" ref="AB496:AF496" si="1114">L496*$E496/1000</f>
        <v>1.8369351200000001</v>
      </c>
      <c r="AC496" s="367">
        <f t="shared" si="1114"/>
        <v>14.644644959999999</v>
      </c>
      <c r="AD496" s="367">
        <f t="shared" si="1114"/>
        <v>0.36729669000000004</v>
      </c>
      <c r="AE496" s="367">
        <f t="shared" si="1114"/>
        <v>1.6541976999999997</v>
      </c>
      <c r="AF496" s="367">
        <f t="shared" si="1114"/>
        <v>1.0933937499999999</v>
      </c>
      <c r="AG496" s="368">
        <f t="shared" si="1088"/>
        <v>2.2935537182684453</v>
      </c>
      <c r="AH496" s="369"/>
      <c r="AI496" s="344">
        <v>582.53918647183275</v>
      </c>
      <c r="AJ496" s="193"/>
      <c r="AK496" s="193"/>
      <c r="AL496" s="193"/>
      <c r="AM496" s="193"/>
    </row>
    <row r="497" spans="1:39" ht="12.75" customHeight="1">
      <c r="A497" s="329">
        <v>494</v>
      </c>
      <c r="B497" s="345">
        <v>1</v>
      </c>
      <c r="C497" s="331">
        <v>46</v>
      </c>
      <c r="D497" s="358">
        <f>測定日数!L50</f>
        <v>35</v>
      </c>
      <c r="E497" s="359">
        <f>mm!L50</f>
        <v>76.592356687898089</v>
      </c>
      <c r="F497" s="360">
        <f>pH!L50</f>
        <v>4.3334211023625278</v>
      </c>
      <c r="G497" s="360">
        <f>EC!L50</f>
        <v>6.6806528066528079</v>
      </c>
      <c r="H497" s="361">
        <f>'SO4'!L50</f>
        <v>47.541288981288986</v>
      </c>
      <c r="I497" s="361">
        <f>'NO3'!L50</f>
        <v>32.757879417879415</v>
      </c>
      <c r="J497" s="361">
        <f>Cl!L50</f>
        <v>290.82544698544694</v>
      </c>
      <c r="K497" s="361">
        <f>H!L50</f>
        <v>46.406508834431484</v>
      </c>
      <c r="L497" s="361">
        <f>'NH4'!L50</f>
        <v>22.914386694386693</v>
      </c>
      <c r="M497" s="361">
        <f>Na!L50</f>
        <v>230.41343035343039</v>
      </c>
      <c r="N497" s="361">
        <f>K!L50</f>
        <v>8.4296049896049876</v>
      </c>
      <c r="O497" s="361">
        <f>Mg!L50</f>
        <v>27.390602910602908</v>
      </c>
      <c r="P497" s="362">
        <f>Ca!L50</f>
        <v>13.664573804573802</v>
      </c>
      <c r="Q497" s="363">
        <f t="shared" si="1078"/>
        <v>0.1193555964839647</v>
      </c>
      <c r="R497" s="364">
        <f t="shared" si="1079"/>
        <v>418.66590436590434</v>
      </c>
      <c r="S497" s="365">
        <f t="shared" si="1080"/>
        <v>390.27428430220698</v>
      </c>
      <c r="T497" s="365">
        <f t="shared" si="1081"/>
        <v>418.7852599623883</v>
      </c>
      <c r="U497" s="365">
        <f t="shared" si="1101"/>
        <v>-3.5097304425489186</v>
      </c>
      <c r="V497" s="365">
        <f t="shared" si="1083"/>
        <v>-3.5239650607047377</v>
      </c>
      <c r="W497" s="358">
        <f t="shared" si="1102"/>
        <v>-2.828229935127919E-2</v>
      </c>
      <c r="X497" s="366">
        <f t="shared" si="1085"/>
        <v>76.592356687898089</v>
      </c>
      <c r="Y497" s="367">
        <f t="shared" ref="Y497:AA497" si="1115">H497*$E497/1000</f>
        <v>3.6412993630573252</v>
      </c>
      <c r="Z497" s="367">
        <f t="shared" si="1115"/>
        <v>2.5090031847133756</v>
      </c>
      <c r="AA497" s="367">
        <f t="shared" si="1115"/>
        <v>22.275006369426748</v>
      </c>
      <c r="AB497" s="367">
        <f t="shared" ref="AB497:AF497" si="1116">L497*$E497/1000</f>
        <v>1.7550668789808914</v>
      </c>
      <c r="AC497" s="367">
        <f t="shared" si="1116"/>
        <v>17.647907643312106</v>
      </c>
      <c r="AD497" s="367">
        <f t="shared" si="1116"/>
        <v>0.64564331210191062</v>
      </c>
      <c r="AE497" s="367">
        <f t="shared" si="1116"/>
        <v>2.0979108280254777</v>
      </c>
      <c r="AF497" s="367">
        <f t="shared" si="1116"/>
        <v>1.0466019108280251</v>
      </c>
      <c r="AG497" s="368">
        <f t="shared" si="1088"/>
        <v>3.5543838772868699</v>
      </c>
      <c r="AH497" s="369"/>
      <c r="AI497" s="344">
        <v>808.94018866811132</v>
      </c>
      <c r="AJ497" s="193"/>
      <c r="AK497" s="193"/>
      <c r="AL497" s="193"/>
      <c r="AM497" s="193"/>
    </row>
    <row r="498" spans="1:39" ht="12.75" customHeight="1">
      <c r="A498" s="329">
        <v>495</v>
      </c>
      <c r="B498" s="345">
        <v>1</v>
      </c>
      <c r="C498" s="331">
        <v>47</v>
      </c>
      <c r="D498" s="358">
        <f>測定日数!L51</f>
        <v>35</v>
      </c>
      <c r="E498" s="359">
        <f>mm!L51</f>
        <v>97.770700636942678</v>
      </c>
      <c r="F498" s="360">
        <f>pH!L51</f>
        <v>4.3499999999999996</v>
      </c>
      <c r="G498" s="360">
        <f>EC!L51</f>
        <v>4.49</v>
      </c>
      <c r="H498" s="361">
        <f>'SO4'!L51</f>
        <v>40.700000000000003</v>
      </c>
      <c r="I498" s="361">
        <f>'NO3'!L51</f>
        <v>29.7</v>
      </c>
      <c r="J498" s="361">
        <f>Cl!L51</f>
        <v>118.7</v>
      </c>
      <c r="K498" s="361">
        <f>H!L51</f>
        <v>44.668359215096359</v>
      </c>
      <c r="L498" s="361">
        <f>'NH4'!L51</f>
        <v>35.700000000000003</v>
      </c>
      <c r="M498" s="361">
        <f>Na!L51</f>
        <v>99.9</v>
      </c>
      <c r="N498" s="361">
        <f>K!L51</f>
        <v>4.8</v>
      </c>
      <c r="O498" s="361">
        <f>Mg!L51</f>
        <v>11.7</v>
      </c>
      <c r="P498" s="362">
        <f>Ca!L51</f>
        <v>7</v>
      </c>
      <c r="Q498" s="363">
        <f t="shared" si="1078"/>
        <v>0.124</v>
      </c>
      <c r="R498" s="364">
        <f t="shared" si="1079"/>
        <v>229.8</v>
      </c>
      <c r="S498" s="365">
        <f t="shared" si="1080"/>
        <v>222.46835921509637</v>
      </c>
      <c r="T498" s="365">
        <f t="shared" si="1081"/>
        <v>229.92400000000004</v>
      </c>
      <c r="U498" s="365">
        <f t="shared" si="1101"/>
        <v>-1.6210819606367273</v>
      </c>
      <c r="V498" s="365">
        <f t="shared" si="1083"/>
        <v>-1.64804745991715</v>
      </c>
      <c r="W498" s="358">
        <f t="shared" si="1102"/>
        <v>-1.7228944634971826</v>
      </c>
      <c r="X498" s="366">
        <f t="shared" si="1085"/>
        <v>97.770700636942678</v>
      </c>
      <c r="Y498" s="367">
        <f t="shared" ref="Y498:AA498" si="1117">H498*$E498/1000</f>
        <v>3.9792675159235675</v>
      </c>
      <c r="Z498" s="367">
        <f t="shared" si="1117"/>
        <v>2.9037898089171978</v>
      </c>
      <c r="AA498" s="367">
        <f t="shared" si="1117"/>
        <v>11.605382165605096</v>
      </c>
      <c r="AB498" s="367">
        <f t="shared" ref="AB498:AF498" si="1118">L498*$E498/1000</f>
        <v>3.4904140127388539</v>
      </c>
      <c r="AC498" s="367">
        <f t="shared" si="1118"/>
        <v>9.7672929936305728</v>
      </c>
      <c r="AD498" s="367">
        <f t="shared" si="1118"/>
        <v>0.46929936305732484</v>
      </c>
      <c r="AE498" s="367">
        <f t="shared" si="1118"/>
        <v>1.1439171974522291</v>
      </c>
      <c r="AF498" s="367">
        <f t="shared" si="1118"/>
        <v>0.68439490445859874</v>
      </c>
      <c r="AG498" s="368">
        <f t="shared" si="1088"/>
        <v>4.3672567767626056</v>
      </c>
      <c r="AH498" s="369"/>
      <c r="AI498" s="344">
        <v>452.26835921509638</v>
      </c>
      <c r="AJ498" s="193"/>
      <c r="AK498" s="193"/>
      <c r="AL498" s="193"/>
      <c r="AM498" s="193"/>
    </row>
    <row r="499" spans="1:39" ht="12.75" customHeight="1">
      <c r="A499" s="329">
        <v>496</v>
      </c>
      <c r="B499" s="345">
        <v>1</v>
      </c>
      <c r="C499" s="331">
        <v>48</v>
      </c>
      <c r="D499" s="358">
        <f>測定日数!L52</f>
        <v>35</v>
      </c>
      <c r="E499" s="359">
        <f>mm!L52</f>
        <v>76.751592356687894</v>
      </c>
      <c r="F499" s="360">
        <f>pH!L52</f>
        <v>4.5999999999999996</v>
      </c>
      <c r="G499" s="360">
        <f>EC!L52</f>
        <v>3.65</v>
      </c>
      <c r="H499" s="361">
        <f>'SO4'!L52</f>
        <v>38.200000000000003</v>
      </c>
      <c r="I499" s="361">
        <f>'NO3'!L52</f>
        <v>33.200000000000003</v>
      </c>
      <c r="J499" s="361">
        <f>Cl!L52</f>
        <v>105.1</v>
      </c>
      <c r="K499" s="361">
        <f>H!L52</f>
        <v>25.118864315095834</v>
      </c>
      <c r="L499" s="361">
        <f>'NH4'!L52</f>
        <v>40.299999999999997</v>
      </c>
      <c r="M499" s="361">
        <f>Na!L52</f>
        <v>99.9</v>
      </c>
      <c r="N499" s="361">
        <f>K!L52</f>
        <v>4.8</v>
      </c>
      <c r="O499" s="361">
        <f>Mg!L52</f>
        <v>11.3</v>
      </c>
      <c r="P499" s="362">
        <f>Ca!L52</f>
        <v>10.4</v>
      </c>
      <c r="Q499" s="363">
        <f t="shared" si="1078"/>
        <v>0.22050664684482638</v>
      </c>
      <c r="R499" s="364">
        <f t="shared" si="1079"/>
        <v>214.7</v>
      </c>
      <c r="S499" s="365">
        <f t="shared" si="1080"/>
        <v>213.51886431509587</v>
      </c>
      <c r="T499" s="365">
        <f t="shared" si="1081"/>
        <v>214.92050664684484</v>
      </c>
      <c r="U499" s="365">
        <f t="shared" si="1101"/>
        <v>-0.27582523408754045</v>
      </c>
      <c r="V499" s="365">
        <f t="shared" si="1083"/>
        <v>-0.32715068379499723</v>
      </c>
      <c r="W499" s="358">
        <f t="shared" si="1102"/>
        <v>-0.61019830162579414</v>
      </c>
      <c r="X499" s="366">
        <f t="shared" si="1085"/>
        <v>76.751592356687894</v>
      </c>
      <c r="Y499" s="367">
        <f t="shared" ref="Y499:AA499" si="1119">H499*$E499/1000</f>
        <v>2.9319108280254778</v>
      </c>
      <c r="Z499" s="367">
        <f t="shared" si="1119"/>
        <v>2.5481528662420381</v>
      </c>
      <c r="AA499" s="367">
        <f t="shared" si="1119"/>
        <v>8.066592356687897</v>
      </c>
      <c r="AB499" s="367">
        <f t="shared" ref="AB499:AF499" si="1120">L499*$E499/1000</f>
        <v>3.0930891719745217</v>
      </c>
      <c r="AC499" s="367">
        <f t="shared" si="1120"/>
        <v>7.6674840764331211</v>
      </c>
      <c r="AD499" s="367">
        <f t="shared" si="1120"/>
        <v>0.36840764331210185</v>
      </c>
      <c r="AE499" s="367">
        <f t="shared" si="1120"/>
        <v>0.86729299363057333</v>
      </c>
      <c r="AF499" s="367">
        <f t="shared" si="1120"/>
        <v>0.79821656050955414</v>
      </c>
      <c r="AG499" s="368">
        <f t="shared" si="1088"/>
        <v>1.9279128343751897</v>
      </c>
      <c r="AH499" s="369"/>
      <c r="AI499" s="344">
        <v>428.21886431509586</v>
      </c>
      <c r="AJ499" s="193"/>
      <c r="AK499" s="193"/>
      <c r="AL499" s="193"/>
      <c r="AM499" s="193"/>
    </row>
    <row r="500" spans="1:39" ht="12.75" customHeight="1">
      <c r="A500" s="329">
        <v>497</v>
      </c>
      <c r="B500" s="345">
        <v>1</v>
      </c>
      <c r="C500" s="331">
        <v>49</v>
      </c>
      <c r="D500" s="358">
        <f>測定日数!L53</f>
        <v>33</v>
      </c>
      <c r="E500" s="359">
        <f>mm!L53</f>
        <v>57.611464968152866</v>
      </c>
      <c r="F500" s="360">
        <f>pH!L53</f>
        <v>4.4529954056745726</v>
      </c>
      <c r="G500" s="360">
        <f>EC!L53</f>
        <v>3.1980453289110007</v>
      </c>
      <c r="H500" s="361">
        <f>'SO4'!L53</f>
        <v>22.024255577688365</v>
      </c>
      <c r="I500" s="361">
        <f>'NO3'!L53</f>
        <v>19.943935925245224</v>
      </c>
      <c r="J500" s="361">
        <f>Cl!L53</f>
        <v>59.775734462445762</v>
      </c>
      <c r="K500" s="361">
        <f>H!L53</f>
        <v>35.237459873206937</v>
      </c>
      <c r="L500" s="361">
        <f>'NH4'!L53</f>
        <v>2.0094685858226589</v>
      </c>
      <c r="M500" s="361">
        <f>Na!L53</f>
        <v>58.81957544280769</v>
      </c>
      <c r="N500" s="361">
        <f>K!L53</f>
        <v>3.2462462782378085</v>
      </c>
      <c r="O500" s="361">
        <f>Mg!L53</f>
        <v>4.3219029547455268</v>
      </c>
      <c r="P500" s="362">
        <f>Ca!L53</f>
        <v>7.1561679637541493</v>
      </c>
      <c r="Q500" s="363">
        <f t="shared" si="1078"/>
        <v>0.15718716850199163</v>
      </c>
      <c r="R500" s="364">
        <f t="shared" si="1079"/>
        <v>123.76818154306773</v>
      </c>
      <c r="S500" s="365">
        <f t="shared" si="1080"/>
        <v>122.26889201707442</v>
      </c>
      <c r="T500" s="365">
        <f t="shared" si="1081"/>
        <v>123.92536871156972</v>
      </c>
      <c r="U500" s="365">
        <f t="shared" si="1101"/>
        <v>-0.60937545073946486</v>
      </c>
      <c r="V500" s="365">
        <f t="shared" si="1083"/>
        <v>-0.67283318855311114</v>
      </c>
      <c r="W500" s="358">
        <f t="shared" si="1102"/>
        <v>-9.4031390541414765</v>
      </c>
      <c r="X500" s="366">
        <f t="shared" si="1085"/>
        <v>57.611464968152866</v>
      </c>
      <c r="Y500" s="367">
        <f t="shared" ref="Y500:AA500" si="1121">H500*$E500/1000</f>
        <v>1.2688496286636386</v>
      </c>
      <c r="Z500" s="367">
        <f t="shared" si="1121"/>
        <v>1.1489993658843507</v>
      </c>
      <c r="AA500" s="367">
        <f t="shared" si="1121"/>
        <v>3.443767631928802</v>
      </c>
      <c r="AB500" s="367">
        <f t="shared" ref="AB500:AF500" si="1122">L500*$E500/1000</f>
        <v>0.1157684290367258</v>
      </c>
      <c r="AC500" s="367">
        <f t="shared" si="1122"/>
        <v>3.3886819100649399</v>
      </c>
      <c r="AD500" s="367">
        <f t="shared" si="1122"/>
        <v>0.18702100373669411</v>
      </c>
      <c r="AE500" s="367">
        <f t="shared" si="1122"/>
        <v>0.24899116067307828</v>
      </c>
      <c r="AF500" s="367">
        <f t="shared" si="1122"/>
        <v>0.41227731995004002</v>
      </c>
      <c r="AG500" s="368">
        <f t="shared" si="1088"/>
        <v>2.0300816850519539</v>
      </c>
      <c r="AH500" s="369"/>
      <c r="AI500" s="344">
        <v>246.03707356014215</v>
      </c>
      <c r="AJ500" s="193"/>
      <c r="AK500" s="193"/>
      <c r="AL500" s="193"/>
      <c r="AM500" s="193"/>
    </row>
    <row r="501" spans="1:39" ht="12.75" customHeight="1">
      <c r="A501" s="329">
        <v>498</v>
      </c>
      <c r="B501" s="345">
        <v>1</v>
      </c>
      <c r="C501" s="331">
        <v>50</v>
      </c>
      <c r="D501" s="358">
        <f>測定日数!L54</f>
        <v>34</v>
      </c>
      <c r="E501" s="359">
        <f>mm!L54</f>
        <v>98.711078804455326</v>
      </c>
      <c r="F501" s="360">
        <f>pH!L54</f>
        <v>4.54</v>
      </c>
      <c r="G501" s="360">
        <f>EC!L54</f>
        <v>3</v>
      </c>
      <c r="H501" s="361">
        <f>'SO4'!L54</f>
        <v>19.8</v>
      </c>
      <c r="I501" s="361">
        <f>'NO3'!L54</f>
        <v>20.9</v>
      </c>
      <c r="J501" s="361">
        <f>Cl!L54</f>
        <v>99.9</v>
      </c>
      <c r="K501" s="361">
        <f>H!L54</f>
        <v>28.840315031266066</v>
      </c>
      <c r="L501" s="361">
        <f>'NH4'!L54</f>
        <v>20.7</v>
      </c>
      <c r="M501" s="361">
        <f>Na!L54</f>
        <v>91.7</v>
      </c>
      <c r="N501" s="361">
        <f>K!L54</f>
        <v>2.6</v>
      </c>
      <c r="O501" s="361">
        <f>Mg!L54</f>
        <v>10.3</v>
      </c>
      <c r="P501" s="362">
        <f>Ca!L54</f>
        <v>3.5</v>
      </c>
      <c r="Q501" s="363">
        <f t="shared" si="1078"/>
        <v>0.19205326074514784</v>
      </c>
      <c r="R501" s="364">
        <f t="shared" si="1079"/>
        <v>160.40000000000003</v>
      </c>
      <c r="S501" s="365">
        <f t="shared" si="1080"/>
        <v>171.44031503126607</v>
      </c>
      <c r="T501" s="365">
        <f t="shared" si="1081"/>
        <v>160.59205326074519</v>
      </c>
      <c r="U501" s="365">
        <f t="shared" si="1101"/>
        <v>3.3269963085183942</v>
      </c>
      <c r="V501" s="365">
        <f t="shared" si="1083"/>
        <v>3.2672301879255934</v>
      </c>
      <c r="W501" s="358">
        <f t="shared" si="1102"/>
        <v>0.32142712520909383</v>
      </c>
      <c r="X501" s="366">
        <f t="shared" si="1085"/>
        <v>98.711078804455326</v>
      </c>
      <c r="Y501" s="367">
        <f t="shared" ref="Y501:AA501" si="1123">H501*$E501/1000</f>
        <v>1.9544793603282156</v>
      </c>
      <c r="Z501" s="367">
        <f t="shared" si="1123"/>
        <v>2.0630615470131159</v>
      </c>
      <c r="AA501" s="367">
        <f t="shared" si="1123"/>
        <v>9.8612367725650873</v>
      </c>
      <c r="AB501" s="367">
        <f t="shared" ref="AB501:AF501" si="1124">L501*$E501/1000</f>
        <v>2.0433193312522251</v>
      </c>
      <c r="AC501" s="367">
        <f t="shared" si="1124"/>
        <v>9.0518059263685533</v>
      </c>
      <c r="AD501" s="367">
        <f t="shared" si="1124"/>
        <v>0.25664880489158381</v>
      </c>
      <c r="AE501" s="367">
        <f t="shared" si="1124"/>
        <v>1.0167241116858901</v>
      </c>
      <c r="AF501" s="367">
        <f t="shared" si="1124"/>
        <v>0.34548877581559362</v>
      </c>
      <c r="AG501" s="368">
        <f t="shared" si="1088"/>
        <v>2.8468586097966222</v>
      </c>
      <c r="AH501" s="369"/>
      <c r="AI501" s="344">
        <v>331.84031503126607</v>
      </c>
      <c r="AJ501" s="193"/>
      <c r="AK501" s="193"/>
      <c r="AL501" s="193"/>
      <c r="AM501" s="193"/>
    </row>
    <row r="502" spans="1:39" ht="12.75" customHeight="1">
      <c r="A502" s="329">
        <v>499</v>
      </c>
      <c r="B502" s="345">
        <v>1</v>
      </c>
      <c r="C502" s="331">
        <v>51</v>
      </c>
      <c r="D502" s="358">
        <f>測定日数!L55</f>
        <v>34</v>
      </c>
      <c r="E502" s="359">
        <f>mm!L55</f>
        <v>88.5</v>
      </c>
      <c r="F502" s="360">
        <f>pH!L55</f>
        <v>4.3486853624807331</v>
      </c>
      <c r="G502" s="360">
        <f>EC!L55</f>
        <v>6.4905084745762709</v>
      </c>
      <c r="H502" s="361">
        <f>'SO4'!L55</f>
        <v>46.365795389181194</v>
      </c>
      <c r="I502" s="361">
        <f>'NO3'!L55</f>
        <v>25.064300727876041</v>
      </c>
      <c r="J502" s="361">
        <f>Cl!L55</f>
        <v>262.30307666563073</v>
      </c>
      <c r="K502" s="361">
        <f>H!L55</f>
        <v>44.803778088364382</v>
      </c>
      <c r="L502" s="361">
        <f>'NH4'!L55</f>
        <v>29.848923296628964</v>
      </c>
      <c r="M502" s="361">
        <f>Na!L55</f>
        <v>204.7168628954372</v>
      </c>
      <c r="N502" s="361">
        <f>K!L55</f>
        <v>7.4298842602626891</v>
      </c>
      <c r="O502" s="361">
        <f>Mg!L55</f>
        <v>23.40265388046387</v>
      </c>
      <c r="P502" s="362">
        <f>Ca!L55</f>
        <v>10.026557055380765</v>
      </c>
      <c r="Q502" s="363">
        <f t="shared" si="1078"/>
        <v>0.12362521151113383</v>
      </c>
      <c r="R502" s="364">
        <f t="shared" si="1079"/>
        <v>380.09896817186916</v>
      </c>
      <c r="S502" s="365">
        <f t="shared" si="1080"/>
        <v>353.65787041238241</v>
      </c>
      <c r="T502" s="365">
        <f t="shared" si="1081"/>
        <v>380.22259338338029</v>
      </c>
      <c r="U502" s="365">
        <f t="shared" si="1101"/>
        <v>-3.6035231794913933</v>
      </c>
      <c r="V502" s="365">
        <f t="shared" si="1083"/>
        <v>-3.6197615662910985</v>
      </c>
      <c r="W502" s="358">
        <f t="shared" si="1102"/>
        <v>-2.6268581073158481</v>
      </c>
      <c r="X502" s="366">
        <f t="shared" si="1085"/>
        <v>88.5</v>
      </c>
      <c r="Y502" s="367">
        <f t="shared" ref="Y502:AA502" si="1125">H502*$E502/1000</f>
        <v>4.1033728919425361</v>
      </c>
      <c r="Z502" s="367">
        <f t="shared" si="1125"/>
        <v>2.2181906144170296</v>
      </c>
      <c r="AA502" s="367">
        <f t="shared" si="1125"/>
        <v>23.213822284908318</v>
      </c>
      <c r="AB502" s="367">
        <f t="shared" ref="AB502:AF502" si="1126">L502*$E502/1000</f>
        <v>2.6416297117516634</v>
      </c>
      <c r="AC502" s="367">
        <f t="shared" si="1126"/>
        <v>18.117442366246191</v>
      </c>
      <c r="AD502" s="367">
        <f t="shared" si="1126"/>
        <v>0.657544757033248</v>
      </c>
      <c r="AE502" s="367">
        <f t="shared" si="1126"/>
        <v>2.0711348684210527</v>
      </c>
      <c r="AF502" s="367">
        <f t="shared" si="1126"/>
        <v>0.8873502994011977</v>
      </c>
      <c r="AG502" s="368">
        <f t="shared" si="1088"/>
        <v>3.9651343608202478</v>
      </c>
      <c r="AH502" s="369"/>
      <c r="AI502" s="344">
        <v>733.75683858425157</v>
      </c>
      <c r="AJ502" s="193"/>
      <c r="AK502" s="193"/>
      <c r="AL502" s="193"/>
      <c r="AM502" s="193"/>
    </row>
    <row r="503" spans="1:39" ht="12.75" customHeight="1">
      <c r="A503" s="329">
        <v>500</v>
      </c>
      <c r="B503" s="345">
        <v>1</v>
      </c>
      <c r="C503" s="331">
        <v>52</v>
      </c>
      <c r="D503" s="358">
        <f>測定日数!L56</f>
        <v>35</v>
      </c>
      <c r="E503" s="359">
        <f>mm!L56</f>
        <v>61.847610885510527</v>
      </c>
      <c r="F503" s="360">
        <f>pH!L56</f>
        <v>5</v>
      </c>
      <c r="G503" s="360">
        <f>EC!L56</f>
        <v>3.4</v>
      </c>
      <c r="H503" s="361">
        <f>'SO4'!L56</f>
        <v>32.1</v>
      </c>
      <c r="I503" s="361">
        <f>'NO3'!L56</f>
        <v>20.100000000000001</v>
      </c>
      <c r="J503" s="361">
        <f>Cl!L56</f>
        <v>148.1</v>
      </c>
      <c r="K503" s="361">
        <f>H!L56</f>
        <v>10</v>
      </c>
      <c r="L503" s="361">
        <f>'NH4'!L56</f>
        <v>23.1</v>
      </c>
      <c r="M503" s="361">
        <f>Na!L56</f>
        <v>139.9</v>
      </c>
      <c r="N503" s="361">
        <f>K!L56</f>
        <v>5.2</v>
      </c>
      <c r="O503" s="361">
        <f>Mg!L56</f>
        <v>15.6</v>
      </c>
      <c r="P503" s="362">
        <f>Ca!L56</f>
        <v>12.7</v>
      </c>
      <c r="Q503" s="363">
        <f t="shared" si="1078"/>
        <v>0.55388765426719466</v>
      </c>
      <c r="R503" s="364">
        <f t="shared" si="1079"/>
        <v>232.4</v>
      </c>
      <c r="S503" s="365">
        <f t="shared" si="1080"/>
        <v>234.79999999999995</v>
      </c>
      <c r="T503" s="365">
        <f t="shared" si="1081"/>
        <v>232.95388765426719</v>
      </c>
      <c r="U503" s="365">
        <f t="shared" si="1101"/>
        <v>0.51369863013697548</v>
      </c>
      <c r="V503" s="365">
        <f t="shared" si="1083"/>
        <v>0.3946760025856349</v>
      </c>
      <c r="W503" s="358">
        <f t="shared" si="1102"/>
        <v>-0.53059456454729748</v>
      </c>
      <c r="X503" s="366">
        <f t="shared" si="1085"/>
        <v>61.847610885510527</v>
      </c>
      <c r="Y503" s="367">
        <f t="shared" ref="Y503:AA503" si="1127">H503*$E503/1000</f>
        <v>1.985308309424888</v>
      </c>
      <c r="Z503" s="367">
        <f t="shared" si="1127"/>
        <v>1.2431369787987616</v>
      </c>
      <c r="AA503" s="367">
        <f t="shared" si="1127"/>
        <v>9.1596311721441097</v>
      </c>
      <c r="AB503" s="367">
        <f t="shared" ref="AB503:AF503" si="1128">L503*$E503/1000</f>
        <v>1.4286798114552932</v>
      </c>
      <c r="AC503" s="367">
        <f t="shared" si="1128"/>
        <v>8.6524807628829219</v>
      </c>
      <c r="AD503" s="367">
        <f t="shared" si="1128"/>
        <v>0.32160757660465478</v>
      </c>
      <c r="AE503" s="367">
        <f t="shared" si="1128"/>
        <v>0.96482272981396422</v>
      </c>
      <c r="AF503" s="367">
        <f t="shared" si="1128"/>
        <v>0.78546465824598366</v>
      </c>
      <c r="AG503" s="368">
        <f t="shared" si="1088"/>
        <v>0.61847610885510529</v>
      </c>
      <c r="AH503" s="369"/>
      <c r="AI503" s="344">
        <v>467.2</v>
      </c>
      <c r="AJ503" s="193"/>
      <c r="AK503" s="193"/>
      <c r="AL503" s="193"/>
      <c r="AM503" s="193"/>
    </row>
    <row r="504" spans="1:39" ht="12.75" customHeight="1">
      <c r="A504" s="329">
        <v>501</v>
      </c>
      <c r="B504" s="345">
        <v>2</v>
      </c>
      <c r="C504" s="371">
        <v>1</v>
      </c>
      <c r="D504" s="358">
        <f>測定日数!M5</f>
        <v>35</v>
      </c>
      <c r="E504" s="359">
        <f>mm!M5</f>
        <v>61.860395532198666</v>
      </c>
      <c r="F504" s="360">
        <f>pH!M5</f>
        <v>4.4728520468649515</v>
      </c>
      <c r="G504" s="360">
        <f>EC!M5</f>
        <v>4.1086088813419783</v>
      </c>
      <c r="H504" s="361">
        <f>'SO4'!M5</f>
        <v>28.59142055422647</v>
      </c>
      <c r="I504" s="361">
        <f>'NO3'!M5</f>
        <v>18.565045988460046</v>
      </c>
      <c r="J504" s="361">
        <f>Cl!M5</f>
        <v>142.13593468157239</v>
      </c>
      <c r="K504" s="361">
        <f>H!M5</f>
        <v>33.662622987764529</v>
      </c>
      <c r="L504" s="361">
        <f>'NH4'!M5</f>
        <v>30.245365435827392</v>
      </c>
      <c r="M504" s="361">
        <f>Na!M5</f>
        <v>110.8642941543964</v>
      </c>
      <c r="N504" s="361">
        <f>K!M5</f>
        <v>3.4453245957128913</v>
      </c>
      <c r="O504" s="361">
        <f>Mg!M5</f>
        <v>12.705668952533568</v>
      </c>
      <c r="P504" s="362">
        <f>Ca!M5</f>
        <v>12.445931072262699</v>
      </c>
      <c r="Q504" s="363">
        <f t="shared" si="1078"/>
        <v>0.16454084830778584</v>
      </c>
      <c r="R504" s="364">
        <f t="shared" si="1079"/>
        <v>217.88382177848538</v>
      </c>
      <c r="S504" s="365">
        <f t="shared" si="1080"/>
        <v>228.52080722329376</v>
      </c>
      <c r="T504" s="365">
        <f t="shared" si="1081"/>
        <v>218.04836262679316</v>
      </c>
      <c r="U504" s="365">
        <f t="shared" si="1101"/>
        <v>2.3828125323418141</v>
      </c>
      <c r="V504" s="365">
        <f t="shared" si="1083"/>
        <v>2.3450890261896467</v>
      </c>
      <c r="W504" s="358">
        <f t="shared" si="1102"/>
        <v>-2.1045950923496402</v>
      </c>
      <c r="X504" s="366">
        <f t="shared" si="1085"/>
        <v>61.860395532198666</v>
      </c>
      <c r="Y504" s="367">
        <f t="shared" ref="Y504:AA504" si="1129">H504*$E504/1000</f>
        <v>1.7686765843118841</v>
      </c>
      <c r="Z504" s="367">
        <f t="shared" si="1129"/>
        <v>1.1484410879195965</v>
      </c>
      <c r="AA504" s="367">
        <f t="shared" si="1129"/>
        <v>8.7925851387408223</v>
      </c>
      <c r="AB504" s="367">
        <f t="shared" ref="AB504:AF504" si="1130">L504*$E504/1000</f>
        <v>1.8709902688761726</v>
      </c>
      <c r="AC504" s="367">
        <f t="shared" si="1130"/>
        <v>6.858109086788982</v>
      </c>
      <c r="AD504" s="367">
        <f t="shared" si="1130"/>
        <v>0.2131291422276119</v>
      </c>
      <c r="AE504" s="367">
        <f t="shared" si="1130"/>
        <v>0.78597770690490276</v>
      </c>
      <c r="AF504" s="367">
        <f t="shared" si="1130"/>
        <v>0.76991021889665201</v>
      </c>
      <c r="AG504" s="368">
        <f t="shared" si="1088"/>
        <v>2.0823831726743971</v>
      </c>
      <c r="AH504" s="369"/>
      <c r="AI504" s="344">
        <v>446.40462900177914</v>
      </c>
      <c r="AJ504" s="193"/>
      <c r="AK504" s="193"/>
      <c r="AL504" s="193"/>
      <c r="AM504" s="193"/>
    </row>
    <row r="505" spans="1:39" ht="12.75" customHeight="1">
      <c r="A505" s="329">
        <v>502</v>
      </c>
      <c r="B505" s="345">
        <v>2</v>
      </c>
      <c r="C505" s="371">
        <v>2</v>
      </c>
      <c r="D505" s="346">
        <f>測定日数!M6</f>
        <v>35</v>
      </c>
      <c r="E505" s="347">
        <f>mm!M6</f>
        <v>98.3165935775923</v>
      </c>
      <c r="F505" s="348">
        <f>pH!M6</f>
        <v>4.8105661609515913</v>
      </c>
      <c r="G505" s="348">
        <f>EC!M6</f>
        <v>2.6668834532374097</v>
      </c>
      <c r="H505" s="349">
        <f>'SO4'!M6</f>
        <v>16.953966041958637</v>
      </c>
      <c r="I505" s="349">
        <f>'NO3'!M6</f>
        <v>16.511215326738942</v>
      </c>
      <c r="J505" s="349">
        <f>Cl!M6</f>
        <v>120.97836578602757</v>
      </c>
      <c r="K505" s="349">
        <f>H!M6</f>
        <v>15.467988447736165</v>
      </c>
      <c r="L505" s="349">
        <f>'NH4'!M6</f>
        <v>20.404647554520416</v>
      </c>
      <c r="M505" s="349">
        <f>Na!M6</f>
        <v>118.59427170579087</v>
      </c>
      <c r="N505" s="349">
        <f>K!M6</f>
        <v>12.68077555277582</v>
      </c>
      <c r="O505" s="349">
        <f>Mg!M6</f>
        <v>7.8456713505646869</v>
      </c>
      <c r="P505" s="350">
        <f>Ca!M6</f>
        <v>4.5864294572948792</v>
      </c>
      <c r="Q505" s="351">
        <f t="shared" si="1078"/>
        <v>0.35808641578618428</v>
      </c>
      <c r="R505" s="352">
        <f t="shared" si="1079"/>
        <v>171.39751319668378</v>
      </c>
      <c r="S505" s="353">
        <f t="shared" si="1080"/>
        <v>192.01188487654244</v>
      </c>
      <c r="T505" s="353">
        <f t="shared" si="1081"/>
        <v>171.75559961246995</v>
      </c>
      <c r="U505" s="353"/>
      <c r="V505" s="353">
        <f t="shared" si="1083"/>
        <v>5.5684705554501885</v>
      </c>
      <c r="W505" s="346"/>
      <c r="X505" s="354">
        <f t="shared" si="1085"/>
        <v>98.3165935775923</v>
      </c>
      <c r="Y505" s="355">
        <f t="shared" ref="Y505:AA505" si="1131">H505*$E505/1000</f>
        <v>1.6668561888755484</v>
      </c>
      <c r="Z505" s="355">
        <f t="shared" si="1131"/>
        <v>1.6233264467511053</v>
      </c>
      <c r="AA505" s="355">
        <f t="shared" si="1131"/>
        <v>11.89418082066617</v>
      </c>
      <c r="AB505" s="355">
        <f t="shared" ref="AB505:AF505" si="1132">L505*$E505/1000</f>
        <v>2.0061154407117963</v>
      </c>
      <c r="AC505" s="355">
        <f t="shared" si="1132"/>
        <v>11.659784811928796</v>
      </c>
      <c r="AD505" s="355">
        <f t="shared" si="1132"/>
        <v>1.2467306562709286</v>
      </c>
      <c r="AE505" s="355">
        <f t="shared" si="1132"/>
        <v>0.77135968151682799</v>
      </c>
      <c r="AF505" s="355">
        <f t="shared" si="1132"/>
        <v>0.45092212092515788</v>
      </c>
      <c r="AG505" s="356">
        <f t="shared" si="1088"/>
        <v>1.5207599336789692</v>
      </c>
      <c r="AH505" s="357"/>
      <c r="AI505" s="344">
        <v>0</v>
      </c>
      <c r="AJ505" s="193"/>
      <c r="AK505" s="193"/>
      <c r="AL505" s="193"/>
      <c r="AM505" s="193"/>
    </row>
    <row r="506" spans="1:39" ht="12.75" customHeight="1">
      <c r="A506" s="329">
        <v>503</v>
      </c>
      <c r="B506" s="345">
        <v>2</v>
      </c>
      <c r="C506" s="371">
        <v>3</v>
      </c>
      <c r="D506" s="358">
        <f>測定日数!M7</f>
        <v>35</v>
      </c>
      <c r="E506" s="359">
        <f>mm!M7</f>
        <v>40.796178343949038</v>
      </c>
      <c r="F506" s="360">
        <f>pH!M7</f>
        <v>4.8610664462702031</v>
      </c>
      <c r="G506" s="360">
        <f>EC!M7</f>
        <v>3.5104918032786889</v>
      </c>
      <c r="H506" s="361">
        <f>'SO4'!M7</f>
        <v>33.720888628675517</v>
      </c>
      <c r="I506" s="361">
        <f>'NO3'!M7</f>
        <v>24.381783384956307</v>
      </c>
      <c r="J506" s="361">
        <f>Cl!M7</f>
        <v>130.6135346922417</v>
      </c>
      <c r="K506" s="361">
        <f>H!M7</f>
        <v>13.769987744545721</v>
      </c>
      <c r="L506" s="361">
        <f>'NH4'!M7</f>
        <v>27.609072773007195</v>
      </c>
      <c r="M506" s="361">
        <f>Na!M7</f>
        <v>112.87343447714082</v>
      </c>
      <c r="N506" s="361">
        <f>K!M7</f>
        <v>2.8136985371482877</v>
      </c>
      <c r="O506" s="361">
        <f>Mg!M7</f>
        <v>14.037065949634258</v>
      </c>
      <c r="P506" s="362">
        <f>Ca!M7</f>
        <v>21.056986729117877</v>
      </c>
      <c r="Q506" s="363">
        <f t="shared" si="1078"/>
        <v>0.40224266320541147</v>
      </c>
      <c r="R506" s="364">
        <f t="shared" si="1079"/>
        <v>222.43709533454904</v>
      </c>
      <c r="S506" s="365">
        <f t="shared" si="1080"/>
        <v>227.25429888934633</v>
      </c>
      <c r="T506" s="365">
        <f t="shared" si="1081"/>
        <v>222.83933799775446</v>
      </c>
      <c r="U506" s="365">
        <f t="shared" ref="U506:U508" si="1133">(S506-R506)/(R506+S506)*100</f>
        <v>1.071224314423697</v>
      </c>
      <c r="V506" s="365">
        <f t="shared" si="1083"/>
        <v>0.98089831309908104</v>
      </c>
      <c r="W506" s="358">
        <f t="shared" ref="W506:W508" si="1134">100*((349.7*10^(2-F506)+(80*2*H506+71.5*I506+76.3*J506+73.5*L506+50.1*M506+73.5*N506+59.8*2*P506+53.3*2*O506)/10000)-G506)/((349.7*10^(2-F506)+(80*2*H506+71.5*I506+76.3*J506+73.5*L506+50.1*M506+73.5*N506+59.8*2*P506+53.3*2*O506)/10000)+G506)</f>
        <v>-1.8559283372900808</v>
      </c>
      <c r="X506" s="366">
        <f t="shared" si="1085"/>
        <v>40.796178343949038</v>
      </c>
      <c r="Y506" s="367">
        <f t="shared" ref="Y506:AA506" si="1135">H506*$E506/1000</f>
        <v>1.3756833864118894</v>
      </c>
      <c r="Z506" s="367">
        <f t="shared" si="1135"/>
        <v>0.99468358331621098</v>
      </c>
      <c r="AA506" s="367">
        <f t="shared" si="1135"/>
        <v>5.3285330554382675</v>
      </c>
      <c r="AB506" s="367">
        <f t="shared" ref="AB506:AF506" si="1136">L506*$E506/1000</f>
        <v>1.126344656758669</v>
      </c>
      <c r="AC506" s="367">
        <f t="shared" si="1136"/>
        <v>4.6048047632234832</v>
      </c>
      <c r="AD506" s="367">
        <f t="shared" si="1136"/>
        <v>0.11478814732761006</v>
      </c>
      <c r="AE506" s="367">
        <f t="shared" si="1136"/>
        <v>0.57265864590705351</v>
      </c>
      <c r="AF506" s="367">
        <f t="shared" si="1136"/>
        <v>0.85904458598726108</v>
      </c>
      <c r="AG506" s="368">
        <f t="shared" si="1088"/>
        <v>0.5617628758204799</v>
      </c>
      <c r="AH506" s="369"/>
      <c r="AI506" s="344">
        <v>449.69139422389537</v>
      </c>
      <c r="AJ506" s="193"/>
      <c r="AK506" s="193"/>
      <c r="AL506" s="193"/>
      <c r="AM506" s="193"/>
    </row>
    <row r="507" spans="1:39" ht="12.75" customHeight="1">
      <c r="A507" s="329">
        <v>504</v>
      </c>
      <c r="B507" s="345">
        <v>2</v>
      </c>
      <c r="C507" s="371">
        <v>4</v>
      </c>
      <c r="D507" s="358">
        <f>測定日数!M8</f>
        <v>28</v>
      </c>
      <c r="E507" s="359">
        <f>mm!M8</f>
        <v>10.937136927479399</v>
      </c>
      <c r="F507" s="360">
        <f>pH!M8</f>
        <v>5.4370980917635165</v>
      </c>
      <c r="G507" s="360">
        <f>EC!M8</f>
        <v>3.0056286379511064</v>
      </c>
      <c r="H507" s="361">
        <f>'SO4'!M8</f>
        <v>35.800538169547814</v>
      </c>
      <c r="I507" s="361">
        <f>'NO3'!M8</f>
        <v>35.981112050588798</v>
      </c>
      <c r="J507" s="361">
        <f>Cl!M8</f>
        <v>98.833229378836265</v>
      </c>
      <c r="K507" s="361">
        <f>H!M8</f>
        <v>3.6551222600457947</v>
      </c>
      <c r="L507" s="361">
        <f>'NH4'!M8</f>
        <v>32.028138753667584</v>
      </c>
      <c r="M507" s="361">
        <f>Na!M8</f>
        <v>102.51475961057403</v>
      </c>
      <c r="N507" s="361">
        <f>K!M8</f>
        <v>7.250872764366397</v>
      </c>
      <c r="O507" s="361">
        <f>Mg!M8</f>
        <v>14.054006383275791</v>
      </c>
      <c r="P507" s="362">
        <f>Ca!M8</f>
        <v>29.064446273886993</v>
      </c>
      <c r="Q507" s="363">
        <f t="shared" si="1078"/>
        <v>1.5153738093024971</v>
      </c>
      <c r="R507" s="364">
        <f t="shared" si="1079"/>
        <v>206.41541776852071</v>
      </c>
      <c r="S507" s="365">
        <f t="shared" si="1080"/>
        <v>231.68579870297938</v>
      </c>
      <c r="T507" s="365">
        <f t="shared" si="1081"/>
        <v>207.93079157782321</v>
      </c>
      <c r="U507" s="365">
        <f t="shared" si="1133"/>
        <v>5.768160412333069</v>
      </c>
      <c r="V507" s="365">
        <f t="shared" si="1083"/>
        <v>5.4035738528390826</v>
      </c>
      <c r="W507" s="358">
        <f t="shared" si="1134"/>
        <v>0.10117842284524192</v>
      </c>
      <c r="X507" s="366">
        <f t="shared" si="1085"/>
        <v>10.937136927479399</v>
      </c>
      <c r="Y507" s="367">
        <f t="shared" ref="Y507:AA507" si="1137">H507*$E507/1000</f>
        <v>0.3915553880377971</v>
      </c>
      <c r="Z507" s="367">
        <f t="shared" si="1137"/>
        <v>0.39353034930026876</v>
      </c>
      <c r="AA507" s="367">
        <f t="shared" si="1137"/>
        <v>1.0809525627013119</v>
      </c>
      <c r="AB507" s="367">
        <f t="shared" ref="AB507:AF507" si="1138">L507*$E507/1000</f>
        <v>0.35029613908117174</v>
      </c>
      <c r="AC507" s="367">
        <f t="shared" si="1138"/>
        <v>1.1212179629484829</v>
      </c>
      <c r="AD507" s="367">
        <f t="shared" si="1138"/>
        <v>7.9303788267606354E-2</v>
      </c>
      <c r="AE507" s="367">
        <f t="shared" si="1138"/>
        <v>0.15371059219355684</v>
      </c>
      <c r="AF507" s="367">
        <f t="shared" si="1138"/>
        <v>0.31788182861887043</v>
      </c>
      <c r="AG507" s="368">
        <f t="shared" si="1088"/>
        <v>3.997657264479882E-2</v>
      </c>
      <c r="AH507" s="369"/>
      <c r="AI507" s="344">
        <v>452.40934092075389</v>
      </c>
      <c r="AJ507" s="193"/>
      <c r="AK507" s="193"/>
      <c r="AL507" s="193"/>
      <c r="AM507" s="193"/>
    </row>
    <row r="508" spans="1:39" ht="12.75" customHeight="1">
      <c r="A508" s="329">
        <v>505</v>
      </c>
      <c r="B508" s="345">
        <v>2</v>
      </c>
      <c r="C508" s="371">
        <v>5</v>
      </c>
      <c r="D508" s="358">
        <f>測定日数!M9</f>
        <v>35</v>
      </c>
      <c r="E508" s="359">
        <f>mm!M9</f>
        <v>123.05732484076432</v>
      </c>
      <c r="F508" s="360">
        <f>pH!M9</f>
        <v>4.3099999999999996</v>
      </c>
      <c r="G508" s="360">
        <f>EC!M9</f>
        <v>9</v>
      </c>
      <c r="H508" s="361">
        <f>'SO4'!M9</f>
        <v>66.8</v>
      </c>
      <c r="I508" s="361">
        <f>'NO3'!M9</f>
        <v>41.9</v>
      </c>
      <c r="J508" s="361">
        <f>Cl!M9</f>
        <v>414.4</v>
      </c>
      <c r="K508" s="361">
        <f>H!M9</f>
        <v>48.977881936844675</v>
      </c>
      <c r="L508" s="361">
        <f>'NH4'!M9</f>
        <v>68</v>
      </c>
      <c r="M508" s="361">
        <f>Na!M9</f>
        <v>385</v>
      </c>
      <c r="N508" s="361">
        <f>K!M9</f>
        <v>11.7</v>
      </c>
      <c r="O508" s="361">
        <f>Mg!M9</f>
        <v>40.700000000000003</v>
      </c>
      <c r="P508" s="362">
        <f>Ca!M9</f>
        <v>16.899999999999999</v>
      </c>
      <c r="Q508" s="363">
        <f t="shared" si="1078"/>
        <v>0.11308934408013277</v>
      </c>
      <c r="R508" s="364">
        <f t="shared" si="1079"/>
        <v>589.89999999999986</v>
      </c>
      <c r="S508" s="365">
        <f t="shared" si="1080"/>
        <v>628.8778819368448</v>
      </c>
      <c r="T508" s="365">
        <f t="shared" si="1081"/>
        <v>590.01308934407996</v>
      </c>
      <c r="U508" s="365">
        <f t="shared" si="1133"/>
        <v>3.1981120197966244</v>
      </c>
      <c r="V508" s="365">
        <f t="shared" si="1083"/>
        <v>3.1885372447973821</v>
      </c>
      <c r="W508" s="358">
        <f t="shared" si="1134"/>
        <v>2.1401116600950343</v>
      </c>
      <c r="X508" s="366">
        <f t="shared" si="1085"/>
        <v>123.05732484076432</v>
      </c>
      <c r="Y508" s="367">
        <f t="shared" ref="Y508:AA508" si="1139">H508*$E508/1000</f>
        <v>8.2202292993630568</v>
      </c>
      <c r="Z508" s="367">
        <f t="shared" si="1139"/>
        <v>5.156101910828025</v>
      </c>
      <c r="AA508" s="367">
        <f t="shared" si="1139"/>
        <v>50.994955414012729</v>
      </c>
      <c r="AB508" s="367">
        <f t="shared" ref="AB508:AF508" si="1140">L508*$E508/1000</f>
        <v>8.367898089171975</v>
      </c>
      <c r="AC508" s="367">
        <f t="shared" si="1140"/>
        <v>47.377070063694262</v>
      </c>
      <c r="AD508" s="367">
        <f t="shared" si="1140"/>
        <v>1.4397707006369427</v>
      </c>
      <c r="AE508" s="367">
        <f t="shared" si="1140"/>
        <v>5.0084331210191086</v>
      </c>
      <c r="AF508" s="367">
        <f t="shared" si="1140"/>
        <v>2.0796687898089168</v>
      </c>
      <c r="AG508" s="368">
        <f t="shared" si="1088"/>
        <v>6.0270871275148981</v>
      </c>
      <c r="AH508" s="369"/>
      <c r="AI508" s="344">
        <v>1218.7778819368446</v>
      </c>
      <c r="AJ508" s="193"/>
      <c r="AK508" s="193"/>
      <c r="AL508" s="193"/>
      <c r="AM508" s="193"/>
    </row>
    <row r="509" spans="1:39" ht="12.75" customHeight="1">
      <c r="A509" s="329">
        <v>506</v>
      </c>
      <c r="B509" s="345">
        <v>2</v>
      </c>
      <c r="C509" s="371">
        <v>6</v>
      </c>
      <c r="D509" s="358">
        <f>測定日数!M10</f>
        <v>0</v>
      </c>
      <c r="E509" s="359"/>
      <c r="F509" s="360"/>
      <c r="G509" s="360"/>
      <c r="H509" s="361"/>
      <c r="I509" s="361"/>
      <c r="J509" s="361"/>
      <c r="K509" s="361"/>
      <c r="L509" s="361"/>
      <c r="M509" s="361"/>
      <c r="N509" s="361"/>
      <c r="O509" s="361"/>
      <c r="P509" s="362"/>
      <c r="Q509" s="363"/>
      <c r="R509" s="364"/>
      <c r="S509" s="365"/>
      <c r="T509" s="365"/>
      <c r="U509" s="365"/>
      <c r="V509" s="365"/>
      <c r="W509" s="358"/>
      <c r="X509" s="366"/>
      <c r="Y509" s="367"/>
      <c r="Z509" s="367"/>
      <c r="AA509" s="367"/>
      <c r="AB509" s="367"/>
      <c r="AC509" s="367"/>
      <c r="AD509" s="367"/>
      <c r="AE509" s="367"/>
      <c r="AF509" s="367"/>
      <c r="AG509" s="368"/>
      <c r="AH509" s="369"/>
      <c r="AI509" s="344"/>
      <c r="AJ509" s="193"/>
      <c r="AK509" s="193"/>
      <c r="AL509" s="193"/>
      <c r="AM509" s="193"/>
    </row>
    <row r="510" spans="1:39" ht="12.75" customHeight="1">
      <c r="A510" s="329">
        <v>507</v>
      </c>
      <c r="B510" s="345">
        <v>2</v>
      </c>
      <c r="C510" s="371">
        <v>7</v>
      </c>
      <c r="D510" s="358">
        <f>測定日数!M11</f>
        <v>35</v>
      </c>
      <c r="E510" s="359">
        <f>mm!M11</f>
        <v>0</v>
      </c>
      <c r="F510" s="360"/>
      <c r="G510" s="360"/>
      <c r="H510" s="361"/>
      <c r="I510" s="361"/>
      <c r="J510" s="361"/>
      <c r="K510" s="361"/>
      <c r="L510" s="361"/>
      <c r="M510" s="361"/>
      <c r="N510" s="361"/>
      <c r="O510" s="361"/>
      <c r="P510" s="362"/>
      <c r="Q510" s="363"/>
      <c r="R510" s="364"/>
      <c r="S510" s="365"/>
      <c r="T510" s="365"/>
      <c r="U510" s="365"/>
      <c r="V510" s="365"/>
      <c r="W510" s="358"/>
      <c r="X510" s="366"/>
      <c r="Y510" s="367"/>
      <c r="Z510" s="367"/>
      <c r="AA510" s="367"/>
      <c r="AB510" s="367"/>
      <c r="AC510" s="367"/>
      <c r="AD510" s="367"/>
      <c r="AE510" s="367"/>
      <c r="AF510" s="367"/>
      <c r="AG510" s="368"/>
      <c r="AH510" s="369"/>
      <c r="AI510" s="344"/>
      <c r="AJ510" s="193"/>
      <c r="AK510" s="193"/>
      <c r="AL510" s="193"/>
      <c r="AM510" s="193"/>
    </row>
    <row r="511" spans="1:39" ht="12.75" customHeight="1">
      <c r="A511" s="329">
        <v>508</v>
      </c>
      <c r="B511" s="345">
        <v>2</v>
      </c>
      <c r="C511" s="371">
        <v>8</v>
      </c>
      <c r="D511" s="346">
        <f>測定日数!M12</f>
        <v>35</v>
      </c>
      <c r="E511" s="347">
        <f>mm!M12</f>
        <v>80.435350318471336</v>
      </c>
      <c r="F511" s="348">
        <f>pH!M12</f>
        <v>4.3154184826816024</v>
      </c>
      <c r="G511" s="348">
        <f>EC!M12</f>
        <v>7.3329965910035755</v>
      </c>
      <c r="H511" s="349">
        <f>'SO4'!M12</f>
        <v>53.737386500236191</v>
      </c>
      <c r="I511" s="349">
        <f>'NO3'!M12</f>
        <v>49.055273626263038</v>
      </c>
      <c r="J511" s="349">
        <f>Cl!M12</f>
        <v>292.20874384453555</v>
      </c>
      <c r="K511" s="349">
        <f>H!M12</f>
        <v>48.370604767880273</v>
      </c>
      <c r="L511" s="349">
        <f>'NH4'!M12</f>
        <v>41.245592722371143</v>
      </c>
      <c r="M511" s="349">
        <f>Na!M12</f>
        <v>261.46323653594453</v>
      </c>
      <c r="N511" s="349">
        <f>K!M12</f>
        <v>7.687382260635772</v>
      </c>
      <c r="O511" s="349">
        <f>Mg!M12</f>
        <v>30.355868029052996</v>
      </c>
      <c r="P511" s="350">
        <f>Ca!M12</f>
        <v>14.762976619444794</v>
      </c>
      <c r="Q511" s="351">
        <f t="shared" ref="Q511:Q518" si="1141">1.24*10^(F511-5.35)</f>
        <v>0.11450914391605768</v>
      </c>
      <c r="R511" s="352">
        <f t="shared" ref="R511:R518" si="1142">SUM(H511:J511)+H511</f>
        <v>448.73879047127099</v>
      </c>
      <c r="S511" s="353">
        <f t="shared" ref="S511:S518" si="1143">SUM(K511:P511)+O511+P511</f>
        <v>449.00450558382727</v>
      </c>
      <c r="T511" s="353">
        <f t="shared" ref="T511:T518" si="1144">SUM(H511:J511,Q511)+H511</f>
        <v>448.85329961518704</v>
      </c>
      <c r="U511" s="353">
        <f t="shared" ref="U511:U518" si="1145">(S511-R511)/(R511+S511)*100</f>
        <v>2.9598117159314444E-2</v>
      </c>
      <c r="V511" s="353">
        <f t="shared" ref="V511:V518" si="1146">(S511-T511)/(S511+T511)*100</f>
        <v>1.6840747807133138E-2</v>
      </c>
      <c r="W511" s="346">
        <f t="shared" ref="W511:W518" si="1147">100*((349.7*10^(2-F511)+(80*2*H511+71.5*I511+76.3*J511+73.5*L511+50.1*M511+73.5*N511+59.8*2*P511+53.3*2*O511)/10000)-G511)/((349.7*10^(2-F511)+(80*2*H511+71.5*I511+76.3*J511+73.5*L511+50.1*M511+73.5*N511+59.8*2*P511+53.3*2*O511)/10000)+G511)</f>
        <v>-0.21615910957342366</v>
      </c>
      <c r="X511" s="354">
        <f t="shared" ref="X511:X518" si="1148">E511</f>
        <v>80.435350318471336</v>
      </c>
      <c r="Y511" s="355">
        <f t="shared" ref="Y511:AA511" si="1149">H511*$E511/1000</f>
        <v>4.3223855083455902</v>
      </c>
      <c r="Z511" s="355">
        <f t="shared" si="1149"/>
        <v>3.9457781190969352</v>
      </c>
      <c r="AA511" s="355">
        <f t="shared" si="1149"/>
        <v>23.50391267725567</v>
      </c>
      <c r="AB511" s="355">
        <f t="shared" ref="AB511:AF511" si="1150">L511*$E511/1000</f>
        <v>3.3176036997169147</v>
      </c>
      <c r="AC511" s="355">
        <f t="shared" si="1150"/>
        <v>21.030887026170031</v>
      </c>
      <c r="AD511" s="355">
        <f t="shared" si="1150"/>
        <v>0.61833728516624042</v>
      </c>
      <c r="AE511" s="355">
        <f t="shared" si="1150"/>
        <v>2.4416848791381618</v>
      </c>
      <c r="AF511" s="355">
        <f t="shared" si="1150"/>
        <v>1.1874651961284437</v>
      </c>
      <c r="AG511" s="356">
        <f t="shared" ref="AG511:AG518" si="1151">K511*$E511/1000</f>
        <v>3.8907065396207696</v>
      </c>
      <c r="AH511" s="357"/>
      <c r="AI511" s="344">
        <v>897.7432960550982</v>
      </c>
      <c r="AJ511" s="193"/>
      <c r="AK511" s="193"/>
      <c r="AL511" s="193"/>
      <c r="AM511" s="193"/>
    </row>
    <row r="512" spans="1:39" ht="12.75" customHeight="1">
      <c r="A512" s="329">
        <v>509</v>
      </c>
      <c r="B512" s="345">
        <v>2</v>
      </c>
      <c r="C512" s="371">
        <v>9</v>
      </c>
      <c r="D512" s="358">
        <f>測定日数!M13</f>
        <v>35</v>
      </c>
      <c r="E512" s="359">
        <f>mm!M13</f>
        <v>98.804140127388536</v>
      </c>
      <c r="F512" s="360">
        <f>pH!M13</f>
        <v>4.37</v>
      </c>
      <c r="G512" s="360">
        <f>EC!M13</f>
        <v>6.1988105207174984</v>
      </c>
      <c r="H512" s="361">
        <f>'SO4'!M13</f>
        <v>46.952070852830545</v>
      </c>
      <c r="I512" s="361">
        <f>'NO3'!M13</f>
        <v>41.468908016314103</v>
      </c>
      <c r="J512" s="361">
        <f>Cl!M13</f>
        <v>247.18092559861182</v>
      </c>
      <c r="K512" s="361">
        <f>H!M13</f>
        <v>42.657951880159267</v>
      </c>
      <c r="L512" s="361">
        <f>'NH4'!M13</f>
        <v>38.406287442021991</v>
      </c>
      <c r="M512" s="361">
        <f>Na!M13</f>
        <v>214.99338548409432</v>
      </c>
      <c r="N512" s="361">
        <f>K!M13</f>
        <v>6.8565174483214104</v>
      </c>
      <c r="O512" s="361">
        <f>Mg!M13</f>
        <v>24.116702440600847</v>
      </c>
      <c r="P512" s="362">
        <f>Ca!M13</f>
        <v>11.933653362423728</v>
      </c>
      <c r="Q512" s="363">
        <f t="shared" si="1141"/>
        <v>0.12984393995831164</v>
      </c>
      <c r="R512" s="364">
        <f t="shared" si="1142"/>
        <v>382.55397532058703</v>
      </c>
      <c r="S512" s="365">
        <f t="shared" si="1143"/>
        <v>375.01485386064616</v>
      </c>
      <c r="T512" s="365">
        <f t="shared" si="1144"/>
        <v>382.68381926054536</v>
      </c>
      <c r="U512" s="365">
        <f t="shared" si="1145"/>
        <v>-0.99517313404895758</v>
      </c>
      <c r="V512" s="365">
        <f t="shared" si="1146"/>
        <v>-1.0121392146971042</v>
      </c>
      <c r="W512" s="358">
        <f t="shared" si="1147"/>
        <v>0.2917297113696245</v>
      </c>
      <c r="X512" s="366">
        <f t="shared" si="1148"/>
        <v>98.804140127388536</v>
      </c>
      <c r="Y512" s="367">
        <f t="shared" ref="Y512:AA512" si="1152">H512*$E512/1000</f>
        <v>4.6390589878141446</v>
      </c>
      <c r="Z512" s="367">
        <f t="shared" si="1152"/>
        <v>4.097299798573685</v>
      </c>
      <c r="AA512" s="367">
        <f t="shared" si="1152"/>
        <v>24.422498809662844</v>
      </c>
      <c r="AB512" s="367">
        <f t="shared" ref="AB512:AF512" si="1153">L512*$E512/1000</f>
        <v>3.7947002061943036</v>
      </c>
      <c r="AC512" s="367">
        <f t="shared" si="1153"/>
        <v>21.242236585832114</v>
      </c>
      <c r="AD512" s="367">
        <f t="shared" si="1153"/>
        <v>0.67745231074983314</v>
      </c>
      <c r="AE512" s="367">
        <f t="shared" si="1153"/>
        <v>2.3828300473516593</v>
      </c>
      <c r="AF512" s="367">
        <f t="shared" si="1153"/>
        <v>1.1790943590525953</v>
      </c>
      <c r="AG512" s="368">
        <f t="shared" si="1151"/>
        <v>4.2147822551146534</v>
      </c>
      <c r="AH512" s="369"/>
      <c r="AI512" s="344">
        <v>757.56882918123324</v>
      </c>
      <c r="AJ512" s="193"/>
      <c r="AK512" s="193"/>
      <c r="AL512" s="193"/>
      <c r="AM512" s="193"/>
    </row>
    <row r="513" spans="1:39" ht="12.75" customHeight="1">
      <c r="A513" s="329">
        <v>510</v>
      </c>
      <c r="B513" s="345">
        <v>2</v>
      </c>
      <c r="C513" s="371">
        <v>10</v>
      </c>
      <c r="D513" s="358">
        <f>測定日数!M14</f>
        <v>35</v>
      </c>
      <c r="E513" s="359">
        <f>mm!M14</f>
        <v>20.210191082802552</v>
      </c>
      <c r="F513" s="360">
        <f>pH!M14</f>
        <v>4.5176742395481746</v>
      </c>
      <c r="G513" s="360">
        <f>EC!M14</f>
        <v>3.0565797352663098</v>
      </c>
      <c r="H513" s="361">
        <f>'SO4'!M14</f>
        <v>24.813178356033763</v>
      </c>
      <c r="I513" s="361">
        <f>'NO3'!M14</f>
        <v>78.50797040579036</v>
      </c>
      <c r="J513" s="361">
        <f>Cl!M14</f>
        <v>18.706861169400742</v>
      </c>
      <c r="K513" s="361">
        <f>H!M14</f>
        <v>30.361677328555007</v>
      </c>
      <c r="L513" s="361">
        <f>'NH4'!M14</f>
        <v>52.618713460192623</v>
      </c>
      <c r="M513" s="361">
        <f>Na!M14</f>
        <v>18.495780273888247</v>
      </c>
      <c r="N513" s="361">
        <f>K!M14</f>
        <v>3.181038998539591</v>
      </c>
      <c r="O513" s="361">
        <f>Mg!M14</f>
        <v>4.7232417860283995</v>
      </c>
      <c r="P513" s="362">
        <f>Ca!M14</f>
        <v>20.759233974534389</v>
      </c>
      <c r="Q513" s="363">
        <f t="shared" si="1141"/>
        <v>0.18242985994264099</v>
      </c>
      <c r="R513" s="364">
        <f t="shared" si="1142"/>
        <v>146.84118828725863</v>
      </c>
      <c r="S513" s="365">
        <f t="shared" si="1143"/>
        <v>155.62216158230106</v>
      </c>
      <c r="T513" s="365">
        <f t="shared" si="1144"/>
        <v>147.02361814720126</v>
      </c>
      <c r="U513" s="365">
        <f t="shared" si="1145"/>
        <v>2.9031528278812329</v>
      </c>
      <c r="V513" s="365">
        <f t="shared" si="1146"/>
        <v>2.8411245128826756</v>
      </c>
      <c r="W513" s="358">
        <f t="shared" si="1147"/>
        <v>-1.5335678268148742</v>
      </c>
      <c r="X513" s="366">
        <f t="shared" si="1148"/>
        <v>20.210191082802552</v>
      </c>
      <c r="Y513" s="367">
        <f t="shared" ref="Y513:AA513" si="1154">H513*$E513/1000</f>
        <v>0.50147907594710284</v>
      </c>
      <c r="Z513" s="367">
        <f t="shared" si="1154"/>
        <v>1.5866610834240309</v>
      </c>
      <c r="AA513" s="367">
        <f t="shared" si="1154"/>
        <v>0.37806923879304821</v>
      </c>
      <c r="AB513" s="367">
        <f t="shared" ref="AB513:AF513" si="1155">L513*$E513/1000</f>
        <v>1.0634342535617276</v>
      </c>
      <c r="AC513" s="367">
        <f t="shared" si="1155"/>
        <v>0.37380325356081157</v>
      </c>
      <c r="AD513" s="367">
        <f t="shared" si="1155"/>
        <v>6.4289406002332003E-2</v>
      </c>
      <c r="AE513" s="367">
        <f t="shared" si="1155"/>
        <v>9.5457619025911558E-2</v>
      </c>
      <c r="AF513" s="367">
        <f t="shared" si="1155"/>
        <v>0.41954808535794674</v>
      </c>
      <c r="AG513" s="368">
        <f t="shared" si="1151"/>
        <v>0.61361530040449086</v>
      </c>
      <c r="AH513" s="369"/>
      <c r="AI513" s="344">
        <v>302.46334986955969</v>
      </c>
      <c r="AJ513" s="193"/>
      <c r="AK513" s="193"/>
      <c r="AL513" s="193"/>
      <c r="AM513" s="193"/>
    </row>
    <row r="514" spans="1:39" ht="12.75" customHeight="1">
      <c r="A514" s="329">
        <v>511</v>
      </c>
      <c r="B514" s="345">
        <v>2</v>
      </c>
      <c r="C514" s="371">
        <v>11</v>
      </c>
      <c r="D514" s="358">
        <f>測定日数!M15</f>
        <v>35</v>
      </c>
      <c r="E514" s="359">
        <f>mm!M15</f>
        <v>30.254777070063696</v>
      </c>
      <c r="F514" s="360">
        <f>pH!M15</f>
        <v>4.54</v>
      </c>
      <c r="G514" s="360">
        <f>EC!M15</f>
        <v>2.2799999999999998</v>
      </c>
      <c r="H514" s="361">
        <f>'SO4'!M15</f>
        <v>19.3</v>
      </c>
      <c r="I514" s="361">
        <f>'NO3'!M15</f>
        <v>44.025157232704402</v>
      </c>
      <c r="J514" s="361">
        <f>Cl!M15</f>
        <v>17.77150916784203</v>
      </c>
      <c r="K514" s="361">
        <f>H!M15</f>
        <v>28.840315031266066</v>
      </c>
      <c r="L514" s="361">
        <f>'NH4'!M15</f>
        <v>19.401330376940134</v>
      </c>
      <c r="M514" s="361">
        <f>Na!M15</f>
        <v>11.744236624619401</v>
      </c>
      <c r="N514" s="361">
        <f>K!M15</f>
        <v>1.0230179028132993</v>
      </c>
      <c r="O514" s="361">
        <f>Mg!M15</f>
        <v>3.2894736842105261</v>
      </c>
      <c r="P514" s="362">
        <f>Ca!M15</f>
        <v>13.473053892215569</v>
      </c>
      <c r="Q514" s="363">
        <f t="shared" si="1141"/>
        <v>0.19205326074514784</v>
      </c>
      <c r="R514" s="364">
        <f t="shared" si="1142"/>
        <v>100.39666640054642</v>
      </c>
      <c r="S514" s="365">
        <f t="shared" si="1143"/>
        <v>94.533955088491098</v>
      </c>
      <c r="T514" s="365">
        <f t="shared" si="1144"/>
        <v>100.58871966129158</v>
      </c>
      <c r="U514" s="365">
        <f t="shared" si="1145"/>
        <v>-3.0075886832305776</v>
      </c>
      <c r="V514" s="365">
        <f t="shared" si="1146"/>
        <v>-3.1030553371436</v>
      </c>
      <c r="W514" s="358">
        <f t="shared" si="1147"/>
        <v>-2.4055557955432572</v>
      </c>
      <c r="X514" s="366">
        <f t="shared" si="1148"/>
        <v>30.254777070063696</v>
      </c>
      <c r="Y514" s="367">
        <f t="shared" ref="Y514:AA514" si="1156">H514*$E514/1000</f>
        <v>0.58391719745222936</v>
      </c>
      <c r="Z514" s="367">
        <f t="shared" si="1156"/>
        <v>1.3319713175499739</v>
      </c>
      <c r="AA514" s="367">
        <f t="shared" si="1156"/>
        <v>0.53767304807165384</v>
      </c>
      <c r="AB514" s="367">
        <f t="shared" ref="AB514:AF514" si="1157">L514*$E514/1000</f>
        <v>0.58698292541697861</v>
      </c>
      <c r="AC514" s="367">
        <f t="shared" si="1157"/>
        <v>0.3553192609359373</v>
      </c>
      <c r="AD514" s="367">
        <f t="shared" si="1157"/>
        <v>3.0951178588300456E-2</v>
      </c>
      <c r="AE514" s="367">
        <f t="shared" si="1157"/>
        <v>9.9522292993630565E-2</v>
      </c>
      <c r="AF514" s="367">
        <f t="shared" si="1157"/>
        <v>0.40762424196193603</v>
      </c>
      <c r="AG514" s="368">
        <f t="shared" si="1151"/>
        <v>0.87255730190136194</v>
      </c>
      <c r="AH514" s="369"/>
      <c r="AI514" s="344">
        <v>194.93062148903752</v>
      </c>
      <c r="AJ514" s="193"/>
      <c r="AK514" s="193"/>
      <c r="AL514" s="193"/>
      <c r="AM514" s="193"/>
    </row>
    <row r="515" spans="1:39" ht="12.75" customHeight="1">
      <c r="A515" s="329">
        <v>512</v>
      </c>
      <c r="B515" s="345">
        <v>2</v>
      </c>
      <c r="C515" s="371">
        <v>12</v>
      </c>
      <c r="D515" s="358">
        <f>測定日数!M16</f>
        <v>36</v>
      </c>
      <c r="E515" s="359">
        <f>mm!M16</f>
        <v>14.64968152866242</v>
      </c>
      <c r="F515" s="360">
        <f>pH!M16</f>
        <v>4.2998331122948503</v>
      </c>
      <c r="G515" s="360">
        <f>EC!M16</f>
        <v>4.7534782608695654</v>
      </c>
      <c r="H515" s="361">
        <f>'SO4'!M16</f>
        <v>39.398355365879048</v>
      </c>
      <c r="I515" s="361">
        <f>'NO3'!M16</f>
        <v>144.34207666365174</v>
      </c>
      <c r="J515" s="361">
        <f>Cl!M16</f>
        <v>33.408965474949404</v>
      </c>
      <c r="K515" s="361">
        <f>H!M16</f>
        <v>50.137986342916882</v>
      </c>
      <c r="L515" s="361">
        <f>'NH4'!M16</f>
        <v>127.21729490022172</v>
      </c>
      <c r="M515" s="361">
        <f>Na!M16</f>
        <v>27.327571533937249</v>
      </c>
      <c r="N515" s="361">
        <f>K!M16</f>
        <v>5.3819637495830088</v>
      </c>
      <c r="O515" s="361">
        <f>Mg!M16</f>
        <v>7.1629138125301806</v>
      </c>
      <c r="P515" s="362">
        <f>Ca!M16</f>
        <v>29.582140067690702</v>
      </c>
      <c r="Q515" s="363">
        <f t="shared" si="1141"/>
        <v>0.11047265649619449</v>
      </c>
      <c r="R515" s="364">
        <f t="shared" si="1142"/>
        <v>256.54775287035926</v>
      </c>
      <c r="S515" s="365">
        <f t="shared" si="1143"/>
        <v>283.55492428710062</v>
      </c>
      <c r="T515" s="365">
        <f t="shared" si="1144"/>
        <v>256.65822552685546</v>
      </c>
      <c r="U515" s="365">
        <f t="shared" si="1145"/>
        <v>5.0003772539842029</v>
      </c>
      <c r="V515" s="365">
        <f t="shared" si="1146"/>
        <v>4.978904858111675</v>
      </c>
      <c r="W515" s="358">
        <f t="shared" si="1147"/>
        <v>4.6042607691660908</v>
      </c>
      <c r="X515" s="366">
        <f t="shared" si="1148"/>
        <v>14.64968152866242</v>
      </c>
      <c r="Y515" s="367">
        <f t="shared" ref="Y515:AA515" si="1158">H515*$E515/1000</f>
        <v>0.57717335886319621</v>
      </c>
      <c r="Z515" s="367">
        <f t="shared" si="1158"/>
        <v>2.1145654543082739</v>
      </c>
      <c r="AA515" s="367">
        <f t="shared" si="1158"/>
        <v>0.48943070441008679</v>
      </c>
      <c r="AB515" s="367">
        <f t="shared" ref="AB515:AF515" si="1159">L515*$E515/1000</f>
        <v>1.863692855226178</v>
      </c>
      <c r="AC515" s="367">
        <f t="shared" si="1159"/>
        <v>0.40034021992392144</v>
      </c>
      <c r="AD515" s="367">
        <f t="shared" si="1159"/>
        <v>7.8844054930196944E-2</v>
      </c>
      <c r="AE515" s="367">
        <f t="shared" si="1159"/>
        <v>0.10493440617082431</v>
      </c>
      <c r="AF515" s="367">
        <f t="shared" si="1159"/>
        <v>0.43336893092795292</v>
      </c>
      <c r="AG515" s="368">
        <f t="shared" si="1151"/>
        <v>0.7345055324121581</v>
      </c>
      <c r="AH515" s="369"/>
      <c r="AI515" s="344">
        <v>540.10267715745988</v>
      </c>
      <c r="AJ515" s="193"/>
      <c r="AK515" s="193"/>
      <c r="AL515" s="193"/>
      <c r="AM515" s="193"/>
    </row>
    <row r="516" spans="1:39" ht="12.75" customHeight="1">
      <c r="A516" s="329">
        <v>513</v>
      </c>
      <c r="B516" s="345">
        <v>2</v>
      </c>
      <c r="C516" s="371">
        <v>14</v>
      </c>
      <c r="D516" s="358">
        <f>測定日数!M18</f>
        <v>35</v>
      </c>
      <c r="E516" s="359">
        <f>mm!M18</f>
        <v>25.65</v>
      </c>
      <c r="F516" s="360">
        <f>pH!M18</f>
        <v>4.3422950290753732</v>
      </c>
      <c r="G516" s="360">
        <f>EC!M18</f>
        <v>3.0506311890838207</v>
      </c>
      <c r="H516" s="361">
        <f>'SO4'!M18</f>
        <v>19.908422677063026</v>
      </c>
      <c r="I516" s="361">
        <f>'NO3'!M18</f>
        <v>50.691567628749283</v>
      </c>
      <c r="J516" s="361">
        <f>Cl!M18</f>
        <v>11.774318425170906</v>
      </c>
      <c r="K516" s="361">
        <f>H!M18</f>
        <v>45.467907827759845</v>
      </c>
      <c r="L516" s="361">
        <f>'NH4'!M18</f>
        <v>33.384015594541907</v>
      </c>
      <c r="M516" s="361">
        <f>Na!M18</f>
        <v>8.7834562251038211</v>
      </c>
      <c r="N516" s="361">
        <f>K!M18</f>
        <v>0.9037655234990003</v>
      </c>
      <c r="O516" s="361">
        <f>Mg!M18</f>
        <v>1.45799380053047</v>
      </c>
      <c r="P516" s="362">
        <f>Ca!M18</f>
        <v>8.4881091617933713</v>
      </c>
      <c r="Q516" s="363">
        <f t="shared" si="1141"/>
        <v>0.12181947239917335</v>
      </c>
      <c r="R516" s="364">
        <f t="shared" si="1142"/>
        <v>102.28273140804625</v>
      </c>
      <c r="S516" s="365">
        <f t="shared" si="1143"/>
        <v>108.43135109555227</v>
      </c>
      <c r="T516" s="365">
        <f t="shared" si="1144"/>
        <v>102.40455088044541</v>
      </c>
      <c r="U516" s="365">
        <f t="shared" si="1145"/>
        <v>2.9179918183214086</v>
      </c>
      <c r="V516" s="365">
        <f t="shared" si="1146"/>
        <v>2.8585265406045375</v>
      </c>
      <c r="W516" s="358">
        <f t="shared" si="1147"/>
        <v>-4.7509424211684239</v>
      </c>
      <c r="X516" s="366">
        <f t="shared" si="1148"/>
        <v>25.65</v>
      </c>
      <c r="Y516" s="367">
        <f t="shared" ref="Y516:AA516" si="1160">H516*$E516/1000</f>
        <v>0.51065104166666653</v>
      </c>
      <c r="Z516" s="367">
        <f t="shared" si="1160"/>
        <v>1.3002387096774191</v>
      </c>
      <c r="AA516" s="367">
        <f t="shared" si="1160"/>
        <v>0.30201126760563368</v>
      </c>
      <c r="AB516" s="367">
        <f t="shared" ref="AB516:AF516" si="1161">L516*$E516/1000</f>
        <v>0.85629999999999984</v>
      </c>
      <c r="AC516" s="367">
        <f t="shared" si="1161"/>
        <v>0.22529565217391301</v>
      </c>
      <c r="AD516" s="367">
        <f t="shared" si="1161"/>
        <v>2.3181585677749358E-2</v>
      </c>
      <c r="AE516" s="367">
        <f t="shared" si="1161"/>
        <v>3.739754098360655E-2</v>
      </c>
      <c r="AF516" s="367">
        <f t="shared" si="1161"/>
        <v>0.21771999999999997</v>
      </c>
      <c r="AG516" s="368">
        <f t="shared" si="1151"/>
        <v>1.1662518357820399</v>
      </c>
      <c r="AH516" s="369"/>
      <c r="AI516" s="344">
        <v>210.71408250359852</v>
      </c>
      <c r="AJ516" s="193"/>
      <c r="AK516" s="193"/>
      <c r="AL516" s="193"/>
      <c r="AM516" s="193"/>
    </row>
    <row r="517" spans="1:39" ht="12.75" customHeight="1">
      <c r="A517" s="329">
        <v>514</v>
      </c>
      <c r="B517" s="345">
        <v>2</v>
      </c>
      <c r="C517" s="371">
        <v>15</v>
      </c>
      <c r="D517" s="358">
        <f>測定日数!M19</f>
        <v>29</v>
      </c>
      <c r="E517" s="359">
        <f>mm!M19</f>
        <v>36.783439490445858</v>
      </c>
      <c r="F517" s="360">
        <f>pH!M19</f>
        <v>4.42</v>
      </c>
      <c r="G517" s="360">
        <f>EC!M19</f>
        <v>2.2000000000000002</v>
      </c>
      <c r="H517" s="361">
        <f>'SO4'!M19</f>
        <v>36.748784062895595</v>
      </c>
      <c r="I517" s="361">
        <f>'NO3'!M19</f>
        <v>30.320184372525397</v>
      </c>
      <c r="J517" s="361">
        <f>Cl!M19</f>
        <v>34.693819987025073</v>
      </c>
      <c r="K517" s="361">
        <f>H!M19</f>
        <v>38.018939632056139</v>
      </c>
      <c r="L517" s="361">
        <f>'NH4'!M19</f>
        <v>28.827294569492075</v>
      </c>
      <c r="M517" s="361">
        <f>Na!M19</f>
        <v>16.094114904150846</v>
      </c>
      <c r="N517" s="361">
        <f>K!M19</f>
        <v>2.5576559594662682</v>
      </c>
      <c r="O517" s="361">
        <f>Mg!M19</f>
        <v>5.3486936844270732</v>
      </c>
      <c r="P517" s="362">
        <f>Ca!M19</f>
        <v>14.970059880239521</v>
      </c>
      <c r="Q517" s="363">
        <f t="shared" si="1141"/>
        <v>0.14568729681250173</v>
      </c>
      <c r="R517" s="364">
        <f t="shared" si="1142"/>
        <v>138.51157248534167</v>
      </c>
      <c r="S517" s="365">
        <f t="shared" si="1143"/>
        <v>126.13551219449852</v>
      </c>
      <c r="T517" s="365">
        <f t="shared" si="1144"/>
        <v>138.65725978215417</v>
      </c>
      <c r="U517" s="365">
        <f t="shared" si="1145"/>
        <v>-4.6764393062614822</v>
      </c>
      <c r="V517" s="365">
        <f t="shared" si="1146"/>
        <v>-4.7288857222884166</v>
      </c>
      <c r="W517" s="358">
        <f t="shared" si="1147"/>
        <v>14.50294212810609</v>
      </c>
      <c r="X517" s="366">
        <f t="shared" si="1148"/>
        <v>36.783439490445858</v>
      </c>
      <c r="Y517" s="367">
        <f t="shared" ref="Y517:AA517" si="1162">H517*$E517/1000</f>
        <v>1.3517466749249811</v>
      </c>
      <c r="Z517" s="367">
        <f t="shared" si="1162"/>
        <v>1.1152806672059501</v>
      </c>
      <c r="AA517" s="367">
        <f t="shared" si="1162"/>
        <v>1.2761580281851579</v>
      </c>
      <c r="AB517" s="367">
        <f t="shared" ref="AB517:AF517" si="1163">L517*$E517/1000</f>
        <v>1.0603670454701704</v>
      </c>
      <c r="AC517" s="367">
        <f t="shared" si="1163"/>
        <v>0.59199690172911545</v>
      </c>
      <c r="AD517" s="367">
        <f t="shared" si="1163"/>
        <v>9.4079383222405721E-2</v>
      </c>
      <c r="AE517" s="367">
        <f t="shared" si="1163"/>
        <v>0.19674335049405314</v>
      </c>
      <c r="AF517" s="367">
        <f t="shared" si="1163"/>
        <v>0.55065029177314162</v>
      </c>
      <c r="AG517" s="368">
        <f t="shared" si="1151"/>
        <v>1.3984673654466508</v>
      </c>
      <c r="AH517" s="369"/>
      <c r="AI517" s="344">
        <v>264.64708467984019</v>
      </c>
      <c r="AJ517" s="193"/>
      <c r="AK517" s="193"/>
      <c r="AL517" s="193"/>
      <c r="AM517" s="193"/>
    </row>
    <row r="518" spans="1:39" ht="12.75" customHeight="1">
      <c r="A518" s="329">
        <v>515</v>
      </c>
      <c r="B518" s="345">
        <v>2</v>
      </c>
      <c r="C518" s="371">
        <v>16</v>
      </c>
      <c r="D518" s="358">
        <f>測定日数!M20</f>
        <v>29</v>
      </c>
      <c r="E518" s="359">
        <f>mm!M20</f>
        <v>39.171974522292992</v>
      </c>
      <c r="F518" s="360">
        <f>pH!M20</f>
        <v>3.96</v>
      </c>
      <c r="G518" s="360">
        <f>EC!M20</f>
        <v>5.09</v>
      </c>
      <c r="H518" s="361">
        <f>'SO4'!M20</f>
        <v>41.329369045239524</v>
      </c>
      <c r="I518" s="361">
        <f>'NO3'!M20</f>
        <v>17.256700680107539</v>
      </c>
      <c r="J518" s="361">
        <f>Cl!M20</f>
        <v>143.85242433644541</v>
      </c>
      <c r="K518" s="361">
        <f>H!M20</f>
        <v>109.64781961431861</v>
      </c>
      <c r="L518" s="361">
        <f>'NH4'!M20</f>
        <v>16.631131482399272</v>
      </c>
      <c r="M518" s="361">
        <f>Na!M20</f>
        <v>115.2686607999993</v>
      </c>
      <c r="N518" s="361">
        <f>K!M20</f>
        <v>4.6037807270392825</v>
      </c>
      <c r="O518" s="361">
        <f>Mg!M20</f>
        <v>13.577453198930263</v>
      </c>
      <c r="P518" s="362">
        <f>Ca!M20</f>
        <v>5.2395209580838316</v>
      </c>
      <c r="Q518" s="363">
        <f t="shared" si="1141"/>
        <v>5.0515154447709994E-2</v>
      </c>
      <c r="R518" s="364">
        <f t="shared" si="1142"/>
        <v>243.76786310703201</v>
      </c>
      <c r="S518" s="365">
        <f t="shared" si="1143"/>
        <v>283.78534093778467</v>
      </c>
      <c r="T518" s="365">
        <f t="shared" si="1144"/>
        <v>243.81837826147972</v>
      </c>
      <c r="U518" s="365">
        <f t="shared" si="1145"/>
        <v>7.5854866436093324</v>
      </c>
      <c r="V518" s="365">
        <f t="shared" si="1146"/>
        <v>7.5751859249518105</v>
      </c>
      <c r="W518" s="358">
        <f t="shared" si="1147"/>
        <v>13.344049988304535</v>
      </c>
      <c r="X518" s="366">
        <f t="shared" si="1148"/>
        <v>39.171974522292992</v>
      </c>
      <c r="Y518" s="367">
        <f t="shared" ref="Y518:AA518" si="1164">H518*$E518/1000</f>
        <v>1.6189529912625673</v>
      </c>
      <c r="Z518" s="367">
        <f t="shared" si="1164"/>
        <v>0.67597903938000869</v>
      </c>
      <c r="AA518" s="367">
        <f t="shared" si="1164"/>
        <v>5.6349835010773193</v>
      </c>
      <c r="AB518" s="367">
        <f t="shared" ref="AB518:AF518" si="1165">L518*$E518/1000</f>
        <v>0.65147425870544917</v>
      </c>
      <c r="AC518" s="367">
        <f t="shared" si="1165"/>
        <v>4.5153010440764056</v>
      </c>
      <c r="AD518" s="367">
        <f t="shared" si="1165"/>
        <v>0.18033918134580629</v>
      </c>
      <c r="AE518" s="367">
        <f t="shared" si="1165"/>
        <v>0.53185565078612174</v>
      </c>
      <c r="AF518" s="367">
        <f t="shared" si="1165"/>
        <v>0.20524238147908003</v>
      </c>
      <c r="AG518" s="368">
        <f t="shared" si="1151"/>
        <v>4.2951215963570668</v>
      </c>
      <c r="AH518" s="369"/>
      <c r="AI518" s="344">
        <v>527.55320404481665</v>
      </c>
      <c r="AJ518" s="193"/>
      <c r="AK518" s="193"/>
      <c r="AL518" s="193"/>
      <c r="AM518" s="193"/>
    </row>
    <row r="519" spans="1:39" ht="12.75" customHeight="1">
      <c r="A519" s="329">
        <v>516</v>
      </c>
      <c r="B519" s="345">
        <v>2</v>
      </c>
      <c r="C519" s="371">
        <v>17</v>
      </c>
      <c r="D519" s="358">
        <f>測定日数!M21</f>
        <v>0</v>
      </c>
      <c r="E519" s="359"/>
      <c r="F519" s="360"/>
      <c r="G519" s="360"/>
      <c r="H519" s="361"/>
      <c r="I519" s="361"/>
      <c r="J519" s="361"/>
      <c r="K519" s="361"/>
      <c r="L519" s="361"/>
      <c r="M519" s="361"/>
      <c r="N519" s="361"/>
      <c r="O519" s="361"/>
      <c r="P519" s="362"/>
      <c r="Q519" s="363"/>
      <c r="R519" s="364"/>
      <c r="S519" s="365"/>
      <c r="T519" s="365"/>
      <c r="U519" s="365"/>
      <c r="V519" s="365"/>
      <c r="W519" s="358"/>
      <c r="X519" s="366"/>
      <c r="Y519" s="367"/>
      <c r="Z519" s="367"/>
      <c r="AA519" s="367"/>
      <c r="AB519" s="367"/>
      <c r="AC519" s="367"/>
      <c r="AD519" s="367"/>
      <c r="AE519" s="367"/>
      <c r="AF519" s="367"/>
      <c r="AG519" s="368"/>
      <c r="AH519" s="369"/>
      <c r="AI519" s="344"/>
      <c r="AJ519" s="193"/>
      <c r="AK519" s="193"/>
      <c r="AL519" s="193"/>
      <c r="AM519" s="193"/>
    </row>
    <row r="520" spans="1:39" ht="12.75" customHeight="1">
      <c r="A520" s="329">
        <v>517</v>
      </c>
      <c r="B520" s="345">
        <v>2</v>
      </c>
      <c r="C520" s="371">
        <v>18</v>
      </c>
      <c r="D520" s="358">
        <f>測定日数!M22</f>
        <v>29</v>
      </c>
      <c r="E520" s="359">
        <f>mm!M22</f>
        <v>3.8222929936305734</v>
      </c>
      <c r="F520" s="360">
        <f>pH!M22</f>
        <v>6.4037217790007368</v>
      </c>
      <c r="G520" s="360">
        <f>EC!M22</f>
        <v>5.6200633227795374</v>
      </c>
      <c r="H520" s="361">
        <f>'SO4'!M22</f>
        <v>84.842682469588411</v>
      </c>
      <c r="I520" s="361">
        <f>'NO3'!M22</f>
        <v>117.30362307781795</v>
      </c>
      <c r="J520" s="361">
        <f>Cl!M22</f>
        <v>78.310079490747768</v>
      </c>
      <c r="K520" s="361">
        <f>H!M22</f>
        <v>0.39471008324124829</v>
      </c>
      <c r="L520" s="361">
        <f>'NH4'!M22</f>
        <v>66.053569785671343</v>
      </c>
      <c r="M520" s="361">
        <f>Na!M22</f>
        <v>52.902153805885064</v>
      </c>
      <c r="N520" s="361">
        <f>K!M22</f>
        <v>6.8215357116524915</v>
      </c>
      <c r="O520" s="361">
        <f>Mg!M22</f>
        <v>11.707698922607552</v>
      </c>
      <c r="P520" s="362">
        <f>Ca!M22</f>
        <v>90.35675767001797</v>
      </c>
      <c r="Q520" s="363">
        <f t="shared" ref="Q520:Q532" si="1166">1.24*10^(F520-5.35)</f>
        <v>14.032771844053871</v>
      </c>
      <c r="R520" s="364">
        <f t="shared" ref="R520:R532" si="1167">SUM(H520:J520)+H520</f>
        <v>365.29906750774256</v>
      </c>
      <c r="S520" s="365">
        <f t="shared" ref="S520:S532" si="1168">SUM(K520:P520)+O520+P520</f>
        <v>330.30088257170121</v>
      </c>
      <c r="T520" s="365">
        <f t="shared" ref="T520:T532" si="1169">SUM(H520:J520,Q520)+H520</f>
        <v>379.33183935179642</v>
      </c>
      <c r="U520" s="365">
        <f t="shared" ref="U520:U532" si="1170">(S520-R520)/(R520+S520)*100</f>
        <v>-5.0313667981207084</v>
      </c>
      <c r="V520" s="365">
        <f t="shared" ref="V520:V532" si="1171">(S520-T520)/(S520+T520)*100</f>
        <v>-6.909342715650733</v>
      </c>
      <c r="W520" s="358">
        <f t="shared" ref="W520:W532" si="1172">100*((349.7*10^(2-F520)+(80*2*H520+71.5*I520+76.3*J520+73.5*L520+50.1*M520+73.5*N520+59.8*2*P520+53.3*2*O520)/10000)-G520)/((349.7*10^(2-F520)+(80*2*H520+71.5*I520+76.3*J520+73.5*L520+50.1*M520+73.5*N520+59.8*2*P520+53.3*2*O520)/10000)+G520)</f>
        <v>-7.7288634034302159</v>
      </c>
      <c r="X520" s="366">
        <f t="shared" ref="X520:X532" si="1173">E520</f>
        <v>3.8222929936305734</v>
      </c>
      <c r="Y520" s="367">
        <f t="shared" ref="Y520:AA520" si="1174">H520*$E520/1000</f>
        <v>0.32429359076433129</v>
      </c>
      <c r="Z520" s="367">
        <f t="shared" si="1174"/>
        <v>0.44836881661782518</v>
      </c>
      <c r="AA520" s="367">
        <f t="shared" si="1174"/>
        <v>0.29932406816813845</v>
      </c>
      <c r="AB520" s="367">
        <f t="shared" ref="AB520:AF520" si="1175">L520*$E520/1000</f>
        <v>0.25247609699605972</v>
      </c>
      <c r="AC520" s="367">
        <f t="shared" si="1175"/>
        <v>0.20220753184020146</v>
      </c>
      <c r="AD520" s="367">
        <f t="shared" si="1175"/>
        <v>2.6073908156450068E-2</v>
      </c>
      <c r="AE520" s="367">
        <f t="shared" si="1175"/>
        <v>4.4750255563419057E-2</v>
      </c>
      <c r="AF520" s="367">
        <f t="shared" si="1175"/>
        <v>0.34537000176928523</v>
      </c>
      <c r="AG520" s="368">
        <f t="shared" ref="AG520:AG532" si="1176">K520*$E520/1000</f>
        <v>1.5086975856883637E-3</v>
      </c>
      <c r="AH520" s="369"/>
      <c r="AI520" s="344">
        <v>695.59995007944372</v>
      </c>
      <c r="AJ520" s="193"/>
      <c r="AK520" s="193"/>
      <c r="AL520" s="193"/>
      <c r="AM520" s="193"/>
    </row>
    <row r="521" spans="1:39" ht="12.75" customHeight="1">
      <c r="A521" s="329">
        <v>518</v>
      </c>
      <c r="B521" s="345">
        <v>2</v>
      </c>
      <c r="C521" s="371">
        <v>19</v>
      </c>
      <c r="D521" s="358">
        <f>測定日数!M23</f>
        <v>35</v>
      </c>
      <c r="E521" s="359">
        <f>mm!M23</f>
        <v>21.587926509186349</v>
      </c>
      <c r="F521" s="360">
        <f>pH!M23</f>
        <v>4.3600000000000003</v>
      </c>
      <c r="G521" s="360">
        <f>EC!M23</f>
        <v>3.71</v>
      </c>
      <c r="H521" s="361">
        <f>'SO4'!M23</f>
        <v>37.200000000000003</v>
      </c>
      <c r="I521" s="361">
        <f>'NO3'!M23</f>
        <v>60.7</v>
      </c>
      <c r="J521" s="361">
        <f>Cl!M23</f>
        <v>23.6</v>
      </c>
      <c r="K521" s="361">
        <f>H!M23</f>
        <v>43.651583224016569</v>
      </c>
      <c r="L521" s="361">
        <f>'NH4'!M23</f>
        <v>87.9</v>
      </c>
      <c r="M521" s="361">
        <f>Na!M23</f>
        <v>19.3</v>
      </c>
      <c r="N521" s="361">
        <f>K!M23</f>
        <v>1.2</v>
      </c>
      <c r="O521" s="361">
        <f>Mg!M23</f>
        <v>4.3</v>
      </c>
      <c r="P521" s="362">
        <f>Ca!M23</f>
        <v>15.8</v>
      </c>
      <c r="Q521" s="363">
        <f t="shared" si="1166"/>
        <v>0.12688833104281369</v>
      </c>
      <c r="R521" s="364">
        <f t="shared" si="1167"/>
        <v>158.69999999999999</v>
      </c>
      <c r="S521" s="365">
        <f t="shared" si="1168"/>
        <v>192.25158322401663</v>
      </c>
      <c r="T521" s="365">
        <f t="shared" si="1169"/>
        <v>158.82688833104282</v>
      </c>
      <c r="U521" s="365">
        <f t="shared" si="1170"/>
        <v>9.5601743453598438</v>
      </c>
      <c r="V521" s="365">
        <f t="shared" si="1171"/>
        <v>9.5205766234890969</v>
      </c>
      <c r="W521" s="358">
        <f t="shared" si="1172"/>
        <v>0.16351742979516903</v>
      </c>
      <c r="X521" s="366">
        <f t="shared" si="1173"/>
        <v>21.587926509186349</v>
      </c>
      <c r="Y521" s="367">
        <f t="shared" ref="Y521:AA521" si="1177">H521*$E521/1000</f>
        <v>0.80307086614173229</v>
      </c>
      <c r="Z521" s="367">
        <f t="shared" si="1177"/>
        <v>1.3103871391076116</v>
      </c>
      <c r="AA521" s="367">
        <f t="shared" si="1177"/>
        <v>0.5094750656167979</v>
      </c>
      <c r="AB521" s="367">
        <f t="shared" ref="AB521:AF521" si="1178">L521*$E521/1000</f>
        <v>1.8975787401574804</v>
      </c>
      <c r="AC521" s="367">
        <f t="shared" si="1178"/>
        <v>0.41664698162729658</v>
      </c>
      <c r="AD521" s="367">
        <f t="shared" si="1178"/>
        <v>2.5905511811023619E-2</v>
      </c>
      <c r="AE521" s="367">
        <f t="shared" si="1178"/>
        <v>9.2828083989501292E-2</v>
      </c>
      <c r="AF521" s="367">
        <f t="shared" si="1178"/>
        <v>0.34108923884514436</v>
      </c>
      <c r="AG521" s="368">
        <f t="shared" si="1176"/>
        <v>0.94234717064970142</v>
      </c>
      <c r="AH521" s="369"/>
      <c r="AI521" s="344">
        <v>350.95158322401664</v>
      </c>
      <c r="AJ521" s="193"/>
      <c r="AK521" s="193"/>
      <c r="AL521" s="193"/>
      <c r="AM521" s="193"/>
    </row>
    <row r="522" spans="1:39" ht="12.75" customHeight="1">
      <c r="A522" s="329">
        <v>519</v>
      </c>
      <c r="B522" s="345">
        <v>2</v>
      </c>
      <c r="C522" s="371">
        <v>20</v>
      </c>
      <c r="D522" s="358">
        <f>測定日数!M24</f>
        <v>35</v>
      </c>
      <c r="E522" s="359">
        <f>mm!M24</f>
        <v>36.178343949044589</v>
      </c>
      <c r="F522" s="360">
        <f>pH!M24</f>
        <v>4.47</v>
      </c>
      <c r="G522" s="360">
        <f>EC!M24</f>
        <v>3.64</v>
      </c>
      <c r="H522" s="361">
        <f>'SO4'!M24</f>
        <v>49.5</v>
      </c>
      <c r="I522" s="361">
        <f>'NO3'!M24</f>
        <v>66</v>
      </c>
      <c r="J522" s="361">
        <f>Cl!M24</f>
        <v>44.2</v>
      </c>
      <c r="K522" s="361">
        <f>H!M24</f>
        <v>33.884415613920289</v>
      </c>
      <c r="L522" s="361">
        <f>'NH4'!M24</f>
        <v>96</v>
      </c>
      <c r="M522" s="361">
        <f>Na!M24</f>
        <v>28.5</v>
      </c>
      <c r="N522" s="361">
        <f>K!M24</f>
        <v>1.7</v>
      </c>
      <c r="O522" s="361">
        <f>Mg!M24</f>
        <v>2.2000000000000002</v>
      </c>
      <c r="P522" s="362">
        <f>Ca!M24</f>
        <v>23.8</v>
      </c>
      <c r="Q522" s="363">
        <f t="shared" si="1166"/>
        <v>0.16346383558099448</v>
      </c>
      <c r="R522" s="364">
        <f t="shared" si="1167"/>
        <v>209.2</v>
      </c>
      <c r="S522" s="365">
        <f t="shared" si="1168"/>
        <v>212.08441561392027</v>
      </c>
      <c r="T522" s="365">
        <f t="shared" si="1169"/>
        <v>209.36346383558097</v>
      </c>
      <c r="U522" s="365">
        <f t="shared" si="1170"/>
        <v>0.68467180532110195</v>
      </c>
      <c r="V522" s="365">
        <f t="shared" si="1171"/>
        <v>0.64561999502605838</v>
      </c>
      <c r="W522" s="358">
        <f t="shared" si="1172"/>
        <v>4.1482733185296778</v>
      </c>
      <c r="X522" s="366">
        <f t="shared" si="1173"/>
        <v>36.178343949044589</v>
      </c>
      <c r="Y522" s="367">
        <f t="shared" ref="Y522:AA522" si="1179">H522*$E522/1000</f>
        <v>1.7908280254777071</v>
      </c>
      <c r="Z522" s="367">
        <f t="shared" si="1179"/>
        <v>2.3877707006369429</v>
      </c>
      <c r="AA522" s="367">
        <f t="shared" si="1179"/>
        <v>1.5990828025477708</v>
      </c>
      <c r="AB522" s="367">
        <f t="shared" ref="AB522:AF522" si="1180">L522*$E522/1000</f>
        <v>3.4731210191082806</v>
      </c>
      <c r="AC522" s="367">
        <f t="shared" si="1180"/>
        <v>1.0310828025477707</v>
      </c>
      <c r="AD522" s="367">
        <f t="shared" si="1180"/>
        <v>6.1503184713375805E-2</v>
      </c>
      <c r="AE522" s="367">
        <f t="shared" si="1180"/>
        <v>7.9592356687898103E-2</v>
      </c>
      <c r="AF522" s="367">
        <f t="shared" si="1180"/>
        <v>0.8610445859872613</v>
      </c>
      <c r="AG522" s="368">
        <f t="shared" si="1176"/>
        <v>1.2258820425927852</v>
      </c>
      <c r="AH522" s="369"/>
      <c r="AI522" s="344">
        <v>421.28441561392026</v>
      </c>
      <c r="AJ522" s="193"/>
      <c r="AK522" s="193"/>
      <c r="AL522" s="193"/>
      <c r="AM522" s="193"/>
    </row>
    <row r="523" spans="1:39" ht="12.75" customHeight="1">
      <c r="A523" s="329">
        <v>520</v>
      </c>
      <c r="B523" s="345">
        <v>2</v>
      </c>
      <c r="C523" s="371">
        <v>21</v>
      </c>
      <c r="D523" s="358">
        <f>測定日数!M25</f>
        <v>35</v>
      </c>
      <c r="E523" s="359">
        <f>mm!M25</f>
        <v>38.776541961577351</v>
      </c>
      <c r="F523" s="360">
        <f>pH!M25</f>
        <v>5.0707118981252668</v>
      </c>
      <c r="G523" s="360">
        <f>EC!M25</f>
        <v>1.292671447196871</v>
      </c>
      <c r="H523" s="361">
        <f>'SO4'!M25</f>
        <v>18.457426344845125</v>
      </c>
      <c r="I523" s="361">
        <f>'NO3'!M25</f>
        <v>21.78319765873248</v>
      </c>
      <c r="J523" s="361">
        <f>Cl!M25</f>
        <v>8.9539556401149714</v>
      </c>
      <c r="K523" s="361">
        <f>H!M25</f>
        <v>8.4974399049183376</v>
      </c>
      <c r="L523" s="361">
        <f>'NH4'!M25</f>
        <v>14.006847273201341</v>
      </c>
      <c r="M523" s="361">
        <f>Na!M25</f>
        <v>7.23</v>
      </c>
      <c r="N523" s="361">
        <f>K!M25</f>
        <v>0.16339778831423035</v>
      </c>
      <c r="O523" s="361">
        <f>Mg!M25</f>
        <v>2.3951376292214301</v>
      </c>
      <c r="P523" s="362">
        <f>Ca!M25</f>
        <v>13.84649215259182</v>
      </c>
      <c r="Q523" s="363">
        <f t="shared" si="1166"/>
        <v>0.65182885723805273</v>
      </c>
      <c r="R523" s="364">
        <f t="shared" si="1167"/>
        <v>67.652005988537695</v>
      </c>
      <c r="S523" s="365">
        <f t="shared" si="1168"/>
        <v>62.380944530060411</v>
      </c>
      <c r="T523" s="365">
        <f t="shared" si="1169"/>
        <v>68.303834845775754</v>
      </c>
      <c r="U523" s="365">
        <f t="shared" si="1170"/>
        <v>-4.0536352035812522</v>
      </c>
      <c r="V523" s="365">
        <f t="shared" si="1171"/>
        <v>-4.5321959787541211</v>
      </c>
      <c r="W523" s="358">
        <f t="shared" si="1172"/>
        <v>-5.9252413187262825</v>
      </c>
      <c r="X523" s="366">
        <f t="shared" si="1173"/>
        <v>38.776541961577351</v>
      </c>
      <c r="Y523" s="367">
        <f t="shared" ref="Y523:AA523" si="1181">H523*$E523/1000</f>
        <v>0.71571516716361017</v>
      </c>
      <c r="Z523" s="367">
        <f t="shared" si="1181"/>
        <v>0.84467707807117343</v>
      </c>
      <c r="AA523" s="367">
        <f t="shared" si="1181"/>
        <v>0.34720343660102038</v>
      </c>
      <c r="AB523" s="367">
        <f t="shared" ref="AB523:AF523" si="1182">L523*$E523/1000</f>
        <v>0.54313710103869706</v>
      </c>
      <c r="AC523" s="367">
        <f t="shared" si="1182"/>
        <v>0.28035439838220422</v>
      </c>
      <c r="AD523" s="367">
        <f t="shared" si="1182"/>
        <v>6.3360011949956871E-3</v>
      </c>
      <c r="AE523" s="367">
        <f t="shared" si="1182"/>
        <v>9.2875154783257682E-2</v>
      </c>
      <c r="AF523" s="367">
        <f t="shared" si="1182"/>
        <v>0.53691908397562815</v>
      </c>
      <c r="AG523" s="368">
        <f t="shared" si="1176"/>
        <v>0.32950133503904777</v>
      </c>
      <c r="AH523" s="369"/>
      <c r="AI523" s="344">
        <v>130.03295051859811</v>
      </c>
      <c r="AJ523" s="193"/>
      <c r="AK523" s="193"/>
      <c r="AL523" s="193"/>
      <c r="AM523" s="193"/>
    </row>
    <row r="524" spans="1:39" ht="12.75" customHeight="1">
      <c r="A524" s="329">
        <v>521</v>
      </c>
      <c r="B524" s="345">
        <v>2</v>
      </c>
      <c r="C524" s="371">
        <v>22</v>
      </c>
      <c r="D524" s="358">
        <f>測定日数!M26</f>
        <v>35</v>
      </c>
      <c r="E524" s="359">
        <f>mm!M26</f>
        <v>167.29067176058581</v>
      </c>
      <c r="F524" s="360">
        <f>pH!M26</f>
        <v>4.5318338528649766</v>
      </c>
      <c r="G524" s="360">
        <f>EC!M26</f>
        <v>5.6622879330943832</v>
      </c>
      <c r="H524" s="361">
        <f>'SO4'!M26</f>
        <v>44.705495818399037</v>
      </c>
      <c r="I524" s="361">
        <f>'NO3'!M26</f>
        <v>29.551792114695335</v>
      </c>
      <c r="J524" s="361">
        <f>Cl!M26</f>
        <v>254.1708482676224</v>
      </c>
      <c r="K524" s="361">
        <f>H!M26</f>
        <v>29.387737174698344</v>
      </c>
      <c r="L524" s="361">
        <f>'NH4'!M26</f>
        <v>40.353643966547189</v>
      </c>
      <c r="M524" s="361">
        <f>Na!M26</f>
        <v>222.78512544802865</v>
      </c>
      <c r="N524" s="361">
        <f>K!M26</f>
        <v>8.5214456391875721</v>
      </c>
      <c r="O524" s="361">
        <f>Mg!M26</f>
        <v>26.579271206690557</v>
      </c>
      <c r="P524" s="362">
        <f>Ca!M26</f>
        <v>14.2489844683393</v>
      </c>
      <c r="Q524" s="363">
        <f t="shared" si="1166"/>
        <v>0.18847577510801672</v>
      </c>
      <c r="R524" s="364">
        <f t="shared" si="1167"/>
        <v>373.13363201911579</v>
      </c>
      <c r="S524" s="365">
        <f t="shared" si="1168"/>
        <v>382.70446357852148</v>
      </c>
      <c r="T524" s="365">
        <f t="shared" si="1169"/>
        <v>373.32210779422383</v>
      </c>
      <c r="U524" s="365">
        <f t="shared" si="1170"/>
        <v>1.2662541905668412</v>
      </c>
      <c r="V524" s="365">
        <f t="shared" si="1171"/>
        <v>1.2410087342911464</v>
      </c>
      <c r="W524" s="358">
        <f t="shared" si="1172"/>
        <v>1.3970049391248764</v>
      </c>
      <c r="X524" s="366">
        <f t="shared" si="1173"/>
        <v>167.29067176058581</v>
      </c>
      <c r="Y524" s="367">
        <f t="shared" ref="Y524:AA524" si="1183">H524*$E524/1000</f>
        <v>7.4788124268500349</v>
      </c>
      <c r="Z524" s="367">
        <f t="shared" si="1183"/>
        <v>4.9437391545965657</v>
      </c>
      <c r="AA524" s="367">
        <f t="shared" si="1183"/>
        <v>42.52041194864848</v>
      </c>
      <c r="AB524" s="367">
        <f t="shared" ref="AB524:AF524" si="1184">L524*$E524/1000</f>
        <v>6.7507882071511895</v>
      </c>
      <c r="AC524" s="367">
        <f t="shared" si="1184"/>
        <v>37.269873294467089</v>
      </c>
      <c r="AD524" s="367">
        <f t="shared" si="1184"/>
        <v>1.4255583653510033</v>
      </c>
      <c r="AE524" s="367">
        <f t="shared" si="1184"/>
        <v>4.4464641350740592</v>
      </c>
      <c r="AF524" s="367">
        <f t="shared" si="1184"/>
        <v>2.3837221836146352</v>
      </c>
      <c r="AG524" s="368">
        <f t="shared" si="1176"/>
        <v>4.9162942934788258</v>
      </c>
      <c r="AH524" s="369"/>
      <c r="AI524" s="344">
        <v>755.83809559763722</v>
      </c>
      <c r="AJ524" s="193"/>
      <c r="AK524" s="193"/>
      <c r="AL524" s="193"/>
      <c r="AM524" s="193"/>
    </row>
    <row r="525" spans="1:39" ht="12.75" customHeight="1">
      <c r="A525" s="329">
        <v>522</v>
      </c>
      <c r="B525" s="345">
        <v>2</v>
      </c>
      <c r="C525" s="371">
        <v>23</v>
      </c>
      <c r="D525" s="358">
        <f>測定日数!M27</f>
        <v>35</v>
      </c>
      <c r="E525" s="359">
        <f>mm!M27</f>
        <v>204.89607373650608</v>
      </c>
      <c r="F525" s="360">
        <f>pH!M27</f>
        <v>4.3260900239601021</v>
      </c>
      <c r="G525" s="360">
        <f>EC!M27</f>
        <v>6.59</v>
      </c>
      <c r="H525" s="361">
        <f>'SO4'!M27</f>
        <v>46.420366630417888</v>
      </c>
      <c r="I525" s="361">
        <f>'NO3'!M27</f>
        <v>30.523706695665673</v>
      </c>
      <c r="J525" s="361">
        <f>Cl!M27</f>
        <v>266.07194345191851</v>
      </c>
      <c r="K525" s="361">
        <f>H!M27</f>
        <v>47.196519848199074</v>
      </c>
      <c r="L525" s="361">
        <f>'NH4'!M27</f>
        <v>34.638434053130332</v>
      </c>
      <c r="M525" s="361">
        <f>Na!M27</f>
        <v>241.27346590026406</v>
      </c>
      <c r="N525" s="361">
        <f>K!M27</f>
        <v>15.059763865154574</v>
      </c>
      <c r="O525" s="361">
        <f>Mg!M27</f>
        <v>27.507581171353113</v>
      </c>
      <c r="P525" s="362">
        <f>Ca!M27</f>
        <v>10.260742581948112</v>
      </c>
      <c r="Q525" s="363">
        <f t="shared" si="1166"/>
        <v>0.11735773231769968</v>
      </c>
      <c r="R525" s="364">
        <f t="shared" si="1167"/>
        <v>389.43638340841994</v>
      </c>
      <c r="S525" s="365">
        <f t="shared" si="1168"/>
        <v>413.70483117335061</v>
      </c>
      <c r="T525" s="365">
        <f t="shared" si="1169"/>
        <v>389.55374114073766</v>
      </c>
      <c r="U525" s="365">
        <f t="shared" si="1170"/>
        <v>3.0216912448663558</v>
      </c>
      <c r="V525" s="365">
        <f t="shared" si="1171"/>
        <v>3.0066395635264325</v>
      </c>
      <c r="W525" s="358">
        <f t="shared" si="1172"/>
        <v>0.31443091470511381</v>
      </c>
      <c r="X525" s="366">
        <f t="shared" si="1173"/>
        <v>204.89607373650608</v>
      </c>
      <c r="Y525" s="367">
        <f t="shared" ref="Y525:AA525" si="1185">H525*$E525/1000</f>
        <v>9.5113508639817503</v>
      </c>
      <c r="Z525" s="367">
        <f t="shared" si="1185"/>
        <v>6.2541876578265985</v>
      </c>
      <c r="AA525" s="367">
        <f t="shared" si="1185"/>
        <v>54.517096544739779</v>
      </c>
      <c r="AB525" s="367">
        <f t="shared" ref="AB525:AF525" si="1186">L525*$E525/1000</f>
        <v>7.0972791378672957</v>
      </c>
      <c r="AC525" s="367">
        <f t="shared" si="1186"/>
        <v>49.435985859762894</v>
      </c>
      <c r="AD525" s="367">
        <f t="shared" si="1186"/>
        <v>3.0856864873690815</v>
      </c>
      <c r="AE525" s="367">
        <f t="shared" si="1186"/>
        <v>5.6361953799984938</v>
      </c>
      <c r="AF525" s="367">
        <f t="shared" si="1186"/>
        <v>2.1023858686621479</v>
      </c>
      <c r="AG525" s="368">
        <f t="shared" si="1176"/>
        <v>9.6703816109230694</v>
      </c>
      <c r="AH525" s="369"/>
      <c r="AI525" s="344">
        <v>803.14121458177056</v>
      </c>
      <c r="AJ525" s="193"/>
      <c r="AK525" s="193"/>
      <c r="AL525" s="193"/>
      <c r="AM525" s="193"/>
    </row>
    <row r="526" spans="1:39" ht="12.75" customHeight="1">
      <c r="A526" s="329">
        <v>523</v>
      </c>
      <c r="B526" s="345">
        <v>2</v>
      </c>
      <c r="C526" s="371">
        <v>24</v>
      </c>
      <c r="D526" s="358">
        <f>測定日数!M28</f>
        <v>35</v>
      </c>
      <c r="E526" s="359">
        <f>mm!M28</f>
        <v>213.29945473175812</v>
      </c>
      <c r="F526" s="360">
        <f>pH!M28</f>
        <v>4.4315662472523325</v>
      </c>
      <c r="G526" s="360">
        <f>EC!M28</f>
        <v>5.8703850171616176</v>
      </c>
      <c r="H526" s="361">
        <f>'SO4'!M28</f>
        <v>43.436860170123857</v>
      </c>
      <c r="I526" s="361">
        <f>'NO3'!M28</f>
        <v>27.585285778242053</v>
      </c>
      <c r="J526" s="361">
        <f>Cl!M28</f>
        <v>238.65630502910017</v>
      </c>
      <c r="K526" s="361">
        <f>H!M28</f>
        <v>37.019773115485933</v>
      </c>
      <c r="L526" s="361">
        <f>'NH4'!M28</f>
        <v>33.213684524697811</v>
      </c>
      <c r="M526" s="361">
        <f>Na!M28</f>
        <v>219.70468586778094</v>
      </c>
      <c r="N526" s="361">
        <f>K!M28</f>
        <v>6.4671541560961048</v>
      </c>
      <c r="O526" s="361">
        <f>Mg!M28</f>
        <v>25.319594090434261</v>
      </c>
      <c r="P526" s="362">
        <f>Ca!M28</f>
        <v>10.210416355767794</v>
      </c>
      <c r="Q526" s="363">
        <f t="shared" si="1166"/>
        <v>0.14961940813070385</v>
      </c>
      <c r="R526" s="364">
        <f t="shared" si="1167"/>
        <v>353.11531114758992</v>
      </c>
      <c r="S526" s="365">
        <f t="shared" si="1168"/>
        <v>367.46531855646487</v>
      </c>
      <c r="T526" s="365">
        <f t="shared" si="1169"/>
        <v>353.26493055572064</v>
      </c>
      <c r="U526" s="365">
        <f t="shared" si="1170"/>
        <v>1.9914506187556757</v>
      </c>
      <c r="V526" s="365">
        <f t="shared" si="1171"/>
        <v>1.9702777867637216</v>
      </c>
      <c r="W526" s="358">
        <f t="shared" si="1172"/>
        <v>-0.67080856019057666</v>
      </c>
      <c r="X526" s="366">
        <f t="shared" si="1173"/>
        <v>213.29945473175812</v>
      </c>
      <c r="Y526" s="367">
        <f t="shared" ref="Y526:AA526" si="1187">H526*$E526/1000</f>
        <v>9.2650585895470421</v>
      </c>
      <c r="Z526" s="367">
        <f t="shared" si="1187"/>
        <v>5.8839264151187516</v>
      </c>
      <c r="AA526" s="367">
        <f t="shared" si="1187"/>
        <v>50.905259731003206</v>
      </c>
      <c r="AB526" s="367">
        <f t="shared" ref="AB526:AF526" si="1188">L526*$E526/1000</f>
        <v>7.0844607987506762</v>
      </c>
      <c r="AC526" s="367">
        <f t="shared" si="1188"/>
        <v>46.86288969760988</v>
      </c>
      <c r="AD526" s="367">
        <f t="shared" si="1188"/>
        <v>1.3794404551615225</v>
      </c>
      <c r="AE526" s="367">
        <f t="shared" si="1188"/>
        <v>5.4006556135190733</v>
      </c>
      <c r="AF526" s="367">
        <f t="shared" si="1188"/>
        <v>2.1778762412694954</v>
      </c>
      <c r="AG526" s="368">
        <f t="shared" si="1176"/>
        <v>7.8962974198265483</v>
      </c>
      <c r="AH526" s="369"/>
      <c r="AI526" s="344">
        <v>720.58062970405479</v>
      </c>
      <c r="AJ526" s="193"/>
      <c r="AK526" s="193"/>
      <c r="AL526" s="193"/>
      <c r="AM526" s="193"/>
    </row>
    <row r="527" spans="1:39" ht="12.75" customHeight="1">
      <c r="A527" s="329">
        <v>524</v>
      </c>
      <c r="B527" s="345">
        <v>2</v>
      </c>
      <c r="C527" s="371">
        <v>25</v>
      </c>
      <c r="D527" s="358">
        <f>測定日数!M29</f>
        <v>35</v>
      </c>
      <c r="E527" s="359">
        <f>mm!M29</f>
        <v>149.04458598726114</v>
      </c>
      <c r="F527" s="360">
        <f>pH!M29</f>
        <v>4.5047765820143324</v>
      </c>
      <c r="G527" s="360">
        <f>EC!M29</f>
        <v>8.3774358974358965</v>
      </c>
      <c r="H527" s="361">
        <f>'SO4'!M29</f>
        <v>71.583493589743583</v>
      </c>
      <c r="I527" s="361">
        <f>'NO3'!M29</f>
        <v>54.997916666666654</v>
      </c>
      <c r="J527" s="361">
        <f>Cl!M29</f>
        <v>366.74237179487181</v>
      </c>
      <c r="K527" s="361">
        <f>H!M29</f>
        <v>31.276879577530842</v>
      </c>
      <c r="L527" s="361">
        <f>'NH4'!M29</f>
        <v>59.294647435897431</v>
      </c>
      <c r="M527" s="361">
        <f>Na!M29</f>
        <v>338.68121794871786</v>
      </c>
      <c r="N527" s="361">
        <f>K!M29</f>
        <v>10.548205128205128</v>
      </c>
      <c r="O527" s="361">
        <f>Mg!M29</f>
        <v>44.603974358974355</v>
      </c>
      <c r="P527" s="362">
        <f>Ca!M29</f>
        <v>32.739455128205122</v>
      </c>
      <c r="Q527" s="363">
        <f t="shared" si="1166"/>
        <v>0.17709172454182573</v>
      </c>
      <c r="R527" s="364">
        <f t="shared" si="1167"/>
        <v>564.90727564102565</v>
      </c>
      <c r="S527" s="365">
        <f t="shared" si="1168"/>
        <v>594.48780906471029</v>
      </c>
      <c r="T527" s="365">
        <f t="shared" si="1169"/>
        <v>565.08436736556746</v>
      </c>
      <c r="U527" s="365">
        <f t="shared" si="1170"/>
        <v>2.5513764732918833</v>
      </c>
      <c r="V527" s="365">
        <f t="shared" si="1171"/>
        <v>2.5357146624249647</v>
      </c>
      <c r="W527" s="358">
        <f t="shared" si="1172"/>
        <v>0.77175350683239097</v>
      </c>
      <c r="X527" s="366">
        <f t="shared" si="1173"/>
        <v>149.04458598726114</v>
      </c>
      <c r="Y527" s="367">
        <f t="shared" ref="Y527:AA527" si="1189">H527*$E527/1000</f>
        <v>10.669132165605095</v>
      </c>
      <c r="Z527" s="367">
        <f t="shared" si="1189"/>
        <v>8.1971417197452219</v>
      </c>
      <c r="AA527" s="367">
        <f t="shared" si="1189"/>
        <v>54.660964968152868</v>
      </c>
      <c r="AB527" s="367">
        <f t="shared" ref="AB527:AF527" si="1190">L527*$E527/1000</f>
        <v>8.8375461783439473</v>
      </c>
      <c r="AC527" s="367">
        <f t="shared" si="1190"/>
        <v>50.478601910828012</v>
      </c>
      <c r="AD527" s="367">
        <f t="shared" si="1190"/>
        <v>1.5721528662420381</v>
      </c>
      <c r="AE527" s="367">
        <f t="shared" si="1190"/>
        <v>6.6479808917197438</v>
      </c>
      <c r="AF527" s="367">
        <f t="shared" si="1190"/>
        <v>4.8796385350318463</v>
      </c>
      <c r="AG527" s="368">
        <f t="shared" si="1176"/>
        <v>4.6616495676065082</v>
      </c>
      <c r="AH527" s="369"/>
      <c r="AI527" s="344">
        <v>1159.3950847057358</v>
      </c>
      <c r="AJ527" s="193"/>
      <c r="AK527" s="193"/>
      <c r="AL527" s="193"/>
      <c r="AM527" s="193"/>
    </row>
    <row r="528" spans="1:39" ht="12.75" customHeight="1">
      <c r="A528" s="329">
        <v>525</v>
      </c>
      <c r="B528" s="345">
        <v>2</v>
      </c>
      <c r="C528" s="371">
        <v>26</v>
      </c>
      <c r="D528" s="358">
        <f>測定日数!M30</f>
        <v>35</v>
      </c>
      <c r="E528" s="359">
        <f>mm!M30</f>
        <v>92.202418841502237</v>
      </c>
      <c r="F528" s="360">
        <f>pH!M30</f>
        <v>4.6340058875390362</v>
      </c>
      <c r="G528" s="360">
        <f>EC!M30</f>
        <v>2.5561649982740762</v>
      </c>
      <c r="H528" s="361">
        <f>'SO4'!M30</f>
        <v>19.045670383061555</v>
      </c>
      <c r="I528" s="361">
        <f>'NO3'!M30</f>
        <v>21.091612992147702</v>
      </c>
      <c r="J528" s="361">
        <f>Cl!M30</f>
        <v>78.489249858688495</v>
      </c>
      <c r="K528" s="361">
        <f>H!M30</f>
        <v>23.227053082506838</v>
      </c>
      <c r="L528" s="361">
        <f>'NH4'!M30</f>
        <v>17.279516159770754</v>
      </c>
      <c r="M528" s="361">
        <f>Na!M30</f>
        <v>63.691301901758855</v>
      </c>
      <c r="N528" s="361">
        <f>K!M30</f>
        <v>2.2446714874810962</v>
      </c>
      <c r="O528" s="361">
        <f>Mg!M30</f>
        <v>8.2631419980742322</v>
      </c>
      <c r="P528" s="362">
        <f>Ca!M30</f>
        <v>6.5734943643951302</v>
      </c>
      <c r="Q528" s="363">
        <f t="shared" si="1166"/>
        <v>0.23846660714972417</v>
      </c>
      <c r="R528" s="364">
        <f t="shared" si="1167"/>
        <v>137.67220361695931</v>
      </c>
      <c r="S528" s="365">
        <f t="shared" si="1168"/>
        <v>136.11581535645627</v>
      </c>
      <c r="T528" s="365">
        <f t="shared" si="1169"/>
        <v>137.91067022410903</v>
      </c>
      <c r="U528" s="365">
        <f t="shared" si="1170"/>
        <v>-0.56846470723547793</v>
      </c>
      <c r="V528" s="365">
        <f t="shared" si="1171"/>
        <v>-0.65499320762739266</v>
      </c>
      <c r="W528" s="358">
        <f t="shared" si="1172"/>
        <v>-1.191695367938689</v>
      </c>
      <c r="X528" s="366">
        <f t="shared" si="1173"/>
        <v>92.202418841502237</v>
      </c>
      <c r="Y528" s="367">
        <f t="shared" ref="Y528:AA528" si="1191">H528*$E528/1000</f>
        <v>1.7560568777762358</v>
      </c>
      <c r="Z528" s="367">
        <f t="shared" si="1191"/>
        <v>1.9446977351448727</v>
      </c>
      <c r="AA528" s="367">
        <f t="shared" si="1191"/>
        <v>7.2368986900261172</v>
      </c>
      <c r="AB528" s="367">
        <f t="shared" ref="AB528:AF528" si="1192">L528*$E528/1000</f>
        <v>1.5932131863416894</v>
      </c>
      <c r="AC528" s="367">
        <f t="shared" si="1192"/>
        <v>5.872492094506538</v>
      </c>
      <c r="AD528" s="367">
        <f t="shared" si="1192"/>
        <v>0.20696414065030988</v>
      </c>
      <c r="AE528" s="367">
        <f t="shared" si="1192"/>
        <v>0.76188167945324803</v>
      </c>
      <c r="AF528" s="367">
        <f t="shared" si="1192"/>
        <v>0.60609208063821429</v>
      </c>
      <c r="AG528" s="368">
        <f t="shared" si="1176"/>
        <v>2.1415904767671012</v>
      </c>
      <c r="AH528" s="369"/>
      <c r="AI528" s="344">
        <v>273.78801897341555</v>
      </c>
      <c r="AJ528" s="193"/>
      <c r="AK528" s="193"/>
      <c r="AL528" s="193"/>
      <c r="AM528" s="193"/>
    </row>
    <row r="529" spans="1:39" ht="12.75" customHeight="1">
      <c r="A529" s="329">
        <v>526</v>
      </c>
      <c r="B529" s="345">
        <v>2</v>
      </c>
      <c r="C529" s="371">
        <v>27</v>
      </c>
      <c r="D529" s="358">
        <f>測定日数!M31</f>
        <v>35</v>
      </c>
      <c r="E529" s="359">
        <f>mm!M31</f>
        <v>43.025477707006374</v>
      </c>
      <c r="F529" s="360">
        <f>pH!M31</f>
        <v>5.2902907707085145</v>
      </c>
      <c r="G529" s="360">
        <f>EC!M31</f>
        <v>1.2001036269430052</v>
      </c>
      <c r="H529" s="361">
        <f>'SO4'!M31</f>
        <v>15.741006661732053</v>
      </c>
      <c r="I529" s="361">
        <f>'NO3'!M31</f>
        <v>21.84722427831236</v>
      </c>
      <c r="J529" s="361">
        <f>Cl!M31</f>
        <v>12.709696521095484</v>
      </c>
      <c r="K529" s="361">
        <f>H!M31</f>
        <v>5.1251812575550009</v>
      </c>
      <c r="L529" s="361">
        <f>'NH4'!M31</f>
        <v>26.129237601776467</v>
      </c>
      <c r="M529" s="361">
        <f>Na!M31</f>
        <v>9.7990377498149517</v>
      </c>
      <c r="N529" s="361">
        <f>K!M31</f>
        <v>0.58527017024426353</v>
      </c>
      <c r="O529" s="361">
        <f>Mg!M31</f>
        <v>2.173279052553664</v>
      </c>
      <c r="P529" s="362">
        <f>Ca!M31</f>
        <v>14.192820133234642</v>
      </c>
      <c r="Q529" s="363">
        <f t="shared" si="1166"/>
        <v>1.0807181764561247</v>
      </c>
      <c r="R529" s="364">
        <f t="shared" si="1167"/>
        <v>66.03893412287195</v>
      </c>
      <c r="S529" s="365">
        <f t="shared" si="1168"/>
        <v>74.370925150967295</v>
      </c>
      <c r="T529" s="365">
        <f t="shared" si="1169"/>
        <v>67.119652299328067</v>
      </c>
      <c r="U529" s="365">
        <f t="shared" si="1170"/>
        <v>5.9340498389401475</v>
      </c>
      <c r="V529" s="365">
        <f t="shared" si="1171"/>
        <v>5.124915723936847</v>
      </c>
      <c r="W529" s="358">
        <f t="shared" si="1172"/>
        <v>-3.3356982460640712</v>
      </c>
      <c r="X529" s="366">
        <f t="shared" si="1173"/>
        <v>43.025477707006374</v>
      </c>
      <c r="Y529" s="367">
        <f t="shared" ref="Y529:AA529" si="1193">H529*$E529/1000</f>
        <v>0.67726433121019125</v>
      </c>
      <c r="Z529" s="367">
        <f t="shared" si="1193"/>
        <v>0.93998726114649689</v>
      </c>
      <c r="AA529" s="367">
        <f t="shared" si="1193"/>
        <v>0.54684076433121032</v>
      </c>
      <c r="AB529" s="367">
        <f t="shared" ref="AB529:AF529" si="1194">L529*$E529/1000</f>
        <v>1.124222929936306</v>
      </c>
      <c r="AC529" s="367">
        <f t="shared" si="1194"/>
        <v>0.42160828025477715</v>
      </c>
      <c r="AD529" s="367">
        <f t="shared" si="1194"/>
        <v>2.5181528662420388E-2</v>
      </c>
      <c r="AE529" s="367">
        <f t="shared" si="1194"/>
        <v>9.3506369426751598E-2</v>
      </c>
      <c r="AF529" s="367">
        <f t="shared" si="1194"/>
        <v>0.61065286624203841</v>
      </c>
      <c r="AG529" s="368">
        <f t="shared" si="1176"/>
        <v>0.22051337194129961</v>
      </c>
      <c r="AH529" s="369"/>
      <c r="AI529" s="344">
        <v>140.40985927383923</v>
      </c>
      <c r="AJ529" s="193"/>
      <c r="AK529" s="193"/>
      <c r="AL529" s="193"/>
      <c r="AM529" s="193"/>
    </row>
    <row r="530" spans="1:39" ht="12.75" customHeight="1">
      <c r="A530" s="329">
        <v>527</v>
      </c>
      <c r="B530" s="345">
        <v>2</v>
      </c>
      <c r="C530" s="371">
        <v>28</v>
      </c>
      <c r="D530" s="358">
        <f>測定日数!M32</f>
        <v>35</v>
      </c>
      <c r="E530" s="359">
        <f>mm!M32</f>
        <v>41.082802547770704</v>
      </c>
      <c r="F530" s="360">
        <f>pH!M32</f>
        <v>4.6437357283668126</v>
      </c>
      <c r="G530" s="360">
        <f>EC!M32</f>
        <v>2.92</v>
      </c>
      <c r="H530" s="361">
        <f>'SO4'!M32</f>
        <v>26.271127906976741</v>
      </c>
      <c r="I530" s="361">
        <f>'NO3'!M32</f>
        <v>43.33218217054263</v>
      </c>
      <c r="J530" s="361">
        <f>Cl!M32</f>
        <v>33.64097170542636</v>
      </c>
      <c r="K530" s="361">
        <f>H!M32</f>
        <v>22.712465029606911</v>
      </c>
      <c r="L530" s="361">
        <f>'NH4'!M32</f>
        <v>24.178651937984498</v>
      </c>
      <c r="M530" s="361">
        <f>Na!M32</f>
        <v>38.917672093023263</v>
      </c>
      <c r="N530" s="361">
        <f>K!M32</f>
        <v>2.9198875968992244</v>
      </c>
      <c r="O530" s="361">
        <f>Mg!M32</f>
        <v>7.4692034883720924</v>
      </c>
      <c r="P530" s="362">
        <f>Ca!M32</f>
        <v>17.300600775193796</v>
      </c>
      <c r="Q530" s="363">
        <f t="shared" si="1166"/>
        <v>0.24386945826671499</v>
      </c>
      <c r="R530" s="364">
        <f t="shared" si="1167"/>
        <v>129.51540968992248</v>
      </c>
      <c r="S530" s="365">
        <f t="shared" si="1168"/>
        <v>138.26828518464566</v>
      </c>
      <c r="T530" s="365">
        <f t="shared" si="1169"/>
        <v>129.75927914818919</v>
      </c>
      <c r="U530" s="365">
        <f t="shared" si="1170"/>
        <v>3.2686364637783849</v>
      </c>
      <c r="V530" s="365">
        <f t="shared" si="1171"/>
        <v>3.1746757306983704</v>
      </c>
      <c r="W530" s="358">
        <f t="shared" si="1172"/>
        <v>-8.5141349274254896</v>
      </c>
      <c r="X530" s="366">
        <f t="shared" si="1173"/>
        <v>41.082802547770704</v>
      </c>
      <c r="Y530" s="367">
        <f t="shared" ref="Y530:AA530" si="1195">H530*$E530/1000</f>
        <v>1.0792915605095541</v>
      </c>
      <c r="Z530" s="367">
        <f t="shared" si="1195"/>
        <v>1.780207484076433</v>
      </c>
      <c r="AA530" s="367">
        <f t="shared" si="1195"/>
        <v>1.3820653980891722</v>
      </c>
      <c r="AB530" s="367">
        <f t="shared" ref="AB530:AF530" si="1196">L530*$E530/1000</f>
        <v>0.99332678343949055</v>
      </c>
      <c r="AC530" s="367">
        <f t="shared" si="1196"/>
        <v>1.5988470382165609</v>
      </c>
      <c r="AD530" s="367">
        <f t="shared" si="1196"/>
        <v>0.11995716560509553</v>
      </c>
      <c r="AE530" s="367">
        <f t="shared" si="1196"/>
        <v>0.30685581210191082</v>
      </c>
      <c r="AF530" s="367">
        <f t="shared" si="1196"/>
        <v>0.71075716560509561</v>
      </c>
      <c r="AG530" s="368">
        <f t="shared" si="1176"/>
        <v>0.93309171618448783</v>
      </c>
      <c r="AH530" s="369"/>
      <c r="AI530" s="344">
        <v>369.86555921565343</v>
      </c>
      <c r="AJ530" s="193"/>
      <c r="AK530" s="193"/>
      <c r="AL530" s="193"/>
      <c r="AM530" s="193"/>
    </row>
    <row r="531" spans="1:39" ht="12.75" customHeight="1">
      <c r="A531" s="329">
        <v>528</v>
      </c>
      <c r="B531" s="345">
        <v>2</v>
      </c>
      <c r="C531" s="371">
        <v>29</v>
      </c>
      <c r="D531" s="358">
        <f>測定日数!M33</f>
        <v>35</v>
      </c>
      <c r="E531" s="359">
        <f>mm!M33</f>
        <v>31.704599713512653</v>
      </c>
      <c r="F531" s="360">
        <f>pH!M33</f>
        <v>4.5935293679590172</v>
      </c>
      <c r="G531" s="360">
        <f>EC!M33</f>
        <v>2.5379819277108431</v>
      </c>
      <c r="H531" s="361">
        <f>'SO4'!M33</f>
        <v>23.729730498090632</v>
      </c>
      <c r="I531" s="361">
        <f>'NO3'!M33</f>
        <v>39.982928002932546</v>
      </c>
      <c r="J531" s="361">
        <f>Cl!M33</f>
        <v>32.534623685149626</v>
      </c>
      <c r="K531" s="361">
        <f>H!M33</f>
        <v>25.495916729089522</v>
      </c>
      <c r="L531" s="361">
        <f>'NH4'!M33</f>
        <v>29.642962092271524</v>
      </c>
      <c r="M531" s="361">
        <f>Na!M33</f>
        <v>22.286577743276109</v>
      </c>
      <c r="N531" s="361">
        <f>K!M33</f>
        <v>2.3478569007487748</v>
      </c>
      <c r="O531" s="361">
        <f>Mg!M33</f>
        <v>3.6272249491794342</v>
      </c>
      <c r="P531" s="362">
        <f>Ca!M33</f>
        <v>11.881382816695925</v>
      </c>
      <c r="Q531" s="363">
        <f t="shared" si="1166"/>
        <v>0.2172456319780954</v>
      </c>
      <c r="R531" s="364">
        <f t="shared" si="1167"/>
        <v>119.97701268426344</v>
      </c>
      <c r="S531" s="365">
        <f t="shared" si="1168"/>
        <v>110.79052899713665</v>
      </c>
      <c r="T531" s="365">
        <f t="shared" si="1169"/>
        <v>120.19425831624154</v>
      </c>
      <c r="U531" s="365">
        <f t="shared" si="1170"/>
        <v>-3.980838735028752</v>
      </c>
      <c r="V531" s="365">
        <f t="shared" si="1171"/>
        <v>-4.071146601679362</v>
      </c>
      <c r="W531" s="358">
        <f t="shared" si="1172"/>
        <v>-4.2094916508993494</v>
      </c>
      <c r="X531" s="366">
        <f t="shared" si="1173"/>
        <v>31.704599713512653</v>
      </c>
      <c r="Y531" s="367">
        <f t="shared" ref="Y531:AA531" si="1197">H531*$E531/1000</f>
        <v>0.75234160675149664</v>
      </c>
      <c r="Z531" s="367">
        <f t="shared" si="1197"/>
        <v>1.2676427277071722</v>
      </c>
      <c r="AA531" s="367">
        <f t="shared" si="1197"/>
        <v>1.0314972207674369</v>
      </c>
      <c r="AB531" s="367">
        <f t="shared" ref="AB531:AF531" si="1198">L531*$E531/1000</f>
        <v>0.93981824745829823</v>
      </c>
      <c r="AC531" s="367">
        <f t="shared" si="1198"/>
        <v>0.7065870263346492</v>
      </c>
      <c r="AD531" s="367">
        <f t="shared" si="1198"/>
        <v>7.4437863222848302E-2</v>
      </c>
      <c r="AE531" s="367">
        <f t="shared" si="1198"/>
        <v>0.11499971508460025</v>
      </c>
      <c r="AF531" s="367">
        <f t="shared" si="1198"/>
        <v>0.37669448624635182</v>
      </c>
      <c r="AG531" s="368">
        <f t="shared" si="1176"/>
        <v>0.80833783422483418</v>
      </c>
      <c r="AH531" s="369"/>
      <c r="AI531" s="344">
        <v>230.76754168140008</v>
      </c>
      <c r="AJ531" s="193"/>
      <c r="AK531" s="193"/>
      <c r="AL531" s="193"/>
      <c r="AM531" s="193"/>
    </row>
    <row r="532" spans="1:39" ht="12.75" customHeight="1">
      <c r="A532" s="329">
        <v>529</v>
      </c>
      <c r="B532" s="345">
        <v>2</v>
      </c>
      <c r="C532" s="371">
        <v>30</v>
      </c>
      <c r="D532" s="358">
        <f>測定日数!M34</f>
        <v>35</v>
      </c>
      <c r="E532" s="359">
        <f>mm!M34</f>
        <v>27.197452229299365</v>
      </c>
      <c r="F532" s="360">
        <f>pH!M34</f>
        <v>4.4796843464105063</v>
      </c>
      <c r="G532" s="360">
        <f>EC!M34</f>
        <v>3.0652224824355976</v>
      </c>
      <c r="H532" s="361">
        <f>'SO4'!M34</f>
        <v>36.241766343342206</v>
      </c>
      <c r="I532" s="361">
        <f>'NO3'!M34</f>
        <v>55.50421037348454</v>
      </c>
      <c r="J532" s="361">
        <f>Cl!M34</f>
        <v>32.506647552544557</v>
      </c>
      <c r="K532" s="361">
        <f>H!M34</f>
        <v>33.137188143975251</v>
      </c>
      <c r="L532" s="361">
        <f>'NH4'!M34</f>
        <v>39.545480509095064</v>
      </c>
      <c r="M532" s="361">
        <f>Na!M34</f>
        <v>31.358711098298521</v>
      </c>
      <c r="N532" s="361">
        <f>K!M34</f>
        <v>2.4623705505010269</v>
      </c>
      <c r="O532" s="361">
        <f>Mg!M34</f>
        <v>5.5531053556021206</v>
      </c>
      <c r="P532" s="362">
        <f>Ca!M34</f>
        <v>26.627424308292085</v>
      </c>
      <c r="Q532" s="363">
        <f t="shared" si="1166"/>
        <v>0.1671498655409899</v>
      </c>
      <c r="R532" s="364">
        <f t="shared" si="1167"/>
        <v>160.49439061271352</v>
      </c>
      <c r="S532" s="365">
        <f t="shared" si="1168"/>
        <v>170.86480962965831</v>
      </c>
      <c r="T532" s="365">
        <f t="shared" si="1169"/>
        <v>160.66154047825449</v>
      </c>
      <c r="U532" s="365">
        <f t="shared" si="1170"/>
        <v>3.1296608059650612</v>
      </c>
      <c r="V532" s="365">
        <f t="shared" si="1171"/>
        <v>3.0776646103945047</v>
      </c>
      <c r="W532" s="358">
        <f t="shared" si="1172"/>
        <v>2.5723331162680099</v>
      </c>
      <c r="X532" s="366">
        <f t="shared" si="1173"/>
        <v>27.197452229299365</v>
      </c>
      <c r="Y532" s="367">
        <f t="shared" ref="Y532:AA532" si="1199">H532*$E532/1000</f>
        <v>0.98568370882847922</v>
      </c>
      <c r="Z532" s="367">
        <f t="shared" si="1199"/>
        <v>1.509573110157828</v>
      </c>
      <c r="AA532" s="367">
        <f t="shared" si="1199"/>
        <v>0.88409799394500166</v>
      </c>
      <c r="AB532" s="367">
        <f t="shared" ref="AB532:AF532" si="1200">L532*$E532/1000</f>
        <v>1.0755363170308021</v>
      </c>
      <c r="AC532" s="367">
        <f t="shared" si="1200"/>
        <v>0.85287704706837386</v>
      </c>
      <c r="AD532" s="367">
        <f t="shared" si="1200"/>
        <v>6.6970205418085252E-2</v>
      </c>
      <c r="AE532" s="367">
        <f t="shared" si="1200"/>
        <v>0.15103031763325514</v>
      </c>
      <c r="AF532" s="367">
        <f t="shared" si="1200"/>
        <v>0.72419810061405876</v>
      </c>
      <c r="AG532" s="368">
        <f t="shared" si="1176"/>
        <v>0.90124709155907212</v>
      </c>
      <c r="AH532" s="369"/>
      <c r="AI532" s="344">
        <v>331.3592002423718</v>
      </c>
      <c r="AJ532" s="193"/>
      <c r="AK532" s="193"/>
      <c r="AL532" s="193"/>
      <c r="AM532" s="193"/>
    </row>
    <row r="533" spans="1:39" ht="12.75" customHeight="1">
      <c r="A533" s="329">
        <v>530</v>
      </c>
      <c r="B533" s="345">
        <v>2</v>
      </c>
      <c r="C533" s="371">
        <v>31</v>
      </c>
      <c r="D533" s="358">
        <f>測定日数!M35</f>
        <v>0</v>
      </c>
      <c r="E533" s="359"/>
      <c r="F533" s="360"/>
      <c r="G533" s="360"/>
      <c r="H533" s="361"/>
      <c r="I533" s="361"/>
      <c r="J533" s="361"/>
      <c r="K533" s="361"/>
      <c r="L533" s="361"/>
      <c r="M533" s="361"/>
      <c r="N533" s="361"/>
      <c r="O533" s="361"/>
      <c r="P533" s="362"/>
      <c r="Q533" s="363"/>
      <c r="R533" s="364"/>
      <c r="S533" s="365"/>
      <c r="T533" s="365"/>
      <c r="U533" s="365"/>
      <c r="V533" s="365"/>
      <c r="W533" s="358"/>
      <c r="X533" s="366"/>
      <c r="Y533" s="367"/>
      <c r="Z533" s="367"/>
      <c r="AA533" s="367"/>
      <c r="AB533" s="367"/>
      <c r="AC533" s="367"/>
      <c r="AD533" s="367"/>
      <c r="AE533" s="367"/>
      <c r="AF533" s="367"/>
      <c r="AG533" s="368"/>
      <c r="AH533" s="369"/>
      <c r="AI533" s="344"/>
      <c r="AJ533" s="193"/>
      <c r="AK533" s="193"/>
      <c r="AL533" s="193"/>
      <c r="AM533" s="193"/>
    </row>
    <row r="534" spans="1:39" ht="12.75" customHeight="1">
      <c r="A534" s="329">
        <v>531</v>
      </c>
      <c r="B534" s="345">
        <v>2</v>
      </c>
      <c r="C534" s="371">
        <v>32</v>
      </c>
      <c r="D534" s="358">
        <f>測定日数!M36</f>
        <v>35</v>
      </c>
      <c r="E534" s="359">
        <f>mm!M36</f>
        <v>21.019108280254777</v>
      </c>
      <c r="F534" s="360">
        <f>pH!M36</f>
        <v>4.7974243799239984</v>
      </c>
      <c r="G534" s="360">
        <f>EC!M36</f>
        <v>2.4777878787878791</v>
      </c>
      <c r="H534" s="361">
        <f>'SO4'!M36</f>
        <v>30.249454545454544</v>
      </c>
      <c r="I534" s="361">
        <f>'NO3'!M36</f>
        <v>41.156969696969696</v>
      </c>
      <c r="J534" s="361">
        <f>Cl!M36</f>
        <v>29.246545454545455</v>
      </c>
      <c r="K534" s="361">
        <f>H!M36</f>
        <v>15.943204622700714</v>
      </c>
      <c r="L534" s="361">
        <f>'NH4'!M36</f>
        <v>34.496818181818185</v>
      </c>
      <c r="M534" s="361">
        <f>Na!M36</f>
        <v>25.538757575757579</v>
      </c>
      <c r="N534" s="361">
        <f>K!M36</f>
        <v>0.69484848484848494</v>
      </c>
      <c r="O534" s="361">
        <f>Mg!M36</f>
        <v>4.7997575757575763</v>
      </c>
      <c r="P534" s="362">
        <f>Ca!M36</f>
        <v>27.867121212121212</v>
      </c>
      <c r="Q534" s="363">
        <f t="shared" ref="Q534:Q557" si="1201">1.24*10^(F534-5.35)</f>
        <v>0.34741299969175737</v>
      </c>
      <c r="R534" s="364">
        <f t="shared" ref="R534:R557" si="1202">SUM(H534:J534)+H534</f>
        <v>130.90242424242425</v>
      </c>
      <c r="S534" s="365">
        <f t="shared" ref="S534:S557" si="1203">SUM(K534:P534)+O534+P534</f>
        <v>142.00738644088256</v>
      </c>
      <c r="T534" s="365">
        <f t="shared" ref="T534:T557" si="1204">SUM(H534:J534,Q534)+H534</f>
        <v>131.249837242116</v>
      </c>
      <c r="U534" s="372">
        <f t="shared" ref="U534:U539" si="1205">(S534-R534)/(R534+S534)*100</f>
        <v>4.0690960030545993</v>
      </c>
      <c r="V534" s="365">
        <f t="shared" ref="V534:V557" si="1206">(S534-T534)/(S534+T534)*100</f>
        <v>3.9367849287842511</v>
      </c>
      <c r="W534" s="358">
        <f t="shared" ref="W534:W539" si="1207">100*((349.7*10^(2-F534)+(80*2*H534+71.5*I534+76.3*J534+73.5*L534+50.1*M534+73.5*N534+59.8*2*P534+53.3*2*O534)/10000)-G534)/((349.7*10^(2-F534)+(80*2*H534+71.5*I534+76.3*J534+73.5*L534+50.1*M534+73.5*N534+59.8*2*P534+53.3*2*O534)/10000)+G534)</f>
        <v>-3.0736539748513714</v>
      </c>
      <c r="X534" s="366">
        <f t="shared" ref="X534:X557" si="1208">E534</f>
        <v>21.019108280254777</v>
      </c>
      <c r="Y534" s="367">
        <f t="shared" ref="Y534:AA534" si="1209">H534*$E534/1000</f>
        <v>0.63581656050955404</v>
      </c>
      <c r="Z534" s="367">
        <f t="shared" si="1209"/>
        <v>0.8650828025477707</v>
      </c>
      <c r="AA534" s="367">
        <f t="shared" si="1209"/>
        <v>0.61473630573248406</v>
      </c>
      <c r="AB534" s="367">
        <f t="shared" ref="AB534:AF534" si="1210">L534*$E534/1000</f>
        <v>0.72509235668789818</v>
      </c>
      <c r="AC534" s="367">
        <f t="shared" si="1210"/>
        <v>0.53680191082802553</v>
      </c>
      <c r="AD534" s="367">
        <f t="shared" si="1210"/>
        <v>1.4605095541401276E-2</v>
      </c>
      <c r="AE534" s="367">
        <f t="shared" si="1210"/>
        <v>0.10088662420382166</v>
      </c>
      <c r="AF534" s="367">
        <f t="shared" si="1210"/>
        <v>0.58574203821656057</v>
      </c>
      <c r="AG534" s="368">
        <f t="shared" ref="AG534:AG557" si="1211">K534*$E534/1000</f>
        <v>0.33511194429880481</v>
      </c>
      <c r="AH534" s="369"/>
      <c r="AI534" s="344">
        <v>272.90981068330677</v>
      </c>
      <c r="AJ534" s="193"/>
      <c r="AK534" s="193"/>
      <c r="AL534" s="193"/>
      <c r="AM534" s="193"/>
    </row>
    <row r="535" spans="1:39" ht="12.75" customHeight="1">
      <c r="A535" s="329">
        <v>532</v>
      </c>
      <c r="B535" s="345">
        <v>2</v>
      </c>
      <c r="C535" s="371">
        <v>33</v>
      </c>
      <c r="D535" s="358">
        <f>測定日数!M37</f>
        <v>35</v>
      </c>
      <c r="E535" s="359">
        <f>mm!M37</f>
        <v>46.496815286624205</v>
      </c>
      <c r="F535" s="360">
        <f>pH!M37</f>
        <v>4.7076176512853465</v>
      </c>
      <c r="G535" s="360">
        <f>EC!M37</f>
        <v>3.7079999999999997</v>
      </c>
      <c r="H535" s="361">
        <f>'SO4'!M37</f>
        <v>37.64522173641474</v>
      </c>
      <c r="I535" s="361">
        <f>'NO3'!M37</f>
        <v>70.176117669827747</v>
      </c>
      <c r="J535" s="361">
        <f>Cl!M37</f>
        <v>52.954615970439733</v>
      </c>
      <c r="K535" s="361">
        <f>H!M37</f>
        <v>19.605699810116111</v>
      </c>
      <c r="L535" s="361">
        <f>'NH4'!M37</f>
        <v>64.815122789511605</v>
      </c>
      <c r="M535" s="361">
        <f>Na!M37</f>
        <v>37.877337973031764</v>
      </c>
      <c r="N535" s="361">
        <f>K!M37</f>
        <v>2.5116374239091512</v>
      </c>
      <c r="O535" s="361">
        <f>Mg!M37</f>
        <v>6.7620927936821316</v>
      </c>
      <c r="P535" s="362">
        <f>Ca!M37</f>
        <v>28.982035928143713</v>
      </c>
      <c r="Q535" s="363">
        <f t="shared" si="1201"/>
        <v>0.28251358514700958</v>
      </c>
      <c r="R535" s="364">
        <f t="shared" si="1202"/>
        <v>198.42117711309697</v>
      </c>
      <c r="S535" s="365">
        <f t="shared" si="1203"/>
        <v>196.29805544022034</v>
      </c>
      <c r="T535" s="365">
        <f t="shared" si="1204"/>
        <v>198.70369069824397</v>
      </c>
      <c r="U535" s="365">
        <f t="shared" si="1205"/>
        <v>-0.53788148582039308</v>
      </c>
      <c r="V535" s="365">
        <f t="shared" si="1206"/>
        <v>-0.60901889207860926</v>
      </c>
      <c r="W535" s="358">
        <f t="shared" si="1207"/>
        <v>-5.8662698379645821</v>
      </c>
      <c r="X535" s="366">
        <f t="shared" si="1208"/>
        <v>46.496815286624205</v>
      </c>
      <c r="Y535" s="367">
        <f t="shared" ref="Y535:AA535" si="1212">H535*$E535/1000</f>
        <v>1.7503829215020867</v>
      </c>
      <c r="Z535" s="367">
        <f t="shared" si="1212"/>
        <v>3.2629659808263858</v>
      </c>
      <c r="AA535" s="367">
        <f t="shared" si="1212"/>
        <v>2.4622209973516567</v>
      </c>
      <c r="AB535" s="367">
        <f t="shared" ref="AB535:AF535" si="1213">L535*$E535/1000</f>
        <v>3.0136967921237878</v>
      </c>
      <c r="AC535" s="367">
        <f t="shared" si="1213"/>
        <v>1.7611755872810948</v>
      </c>
      <c r="AD535" s="367">
        <f t="shared" si="1213"/>
        <v>0.11678314136647645</v>
      </c>
      <c r="AE535" s="367">
        <f t="shared" si="1213"/>
        <v>0.31441577957885075</v>
      </c>
      <c r="AF535" s="367">
        <f t="shared" si="1213"/>
        <v>1.3475723711812044</v>
      </c>
      <c r="AG535" s="368">
        <f t="shared" si="1211"/>
        <v>0.91160260263597204</v>
      </c>
      <c r="AH535" s="369"/>
      <c r="AI535" s="344">
        <v>394.71923255331728</v>
      </c>
      <c r="AJ535" s="193"/>
      <c r="AK535" s="193"/>
      <c r="AL535" s="193"/>
      <c r="AM535" s="193"/>
    </row>
    <row r="536" spans="1:39" ht="12.75" customHeight="1">
      <c r="A536" s="329">
        <v>533</v>
      </c>
      <c r="B536" s="345">
        <v>2</v>
      </c>
      <c r="C536" s="371">
        <v>34</v>
      </c>
      <c r="D536" s="358">
        <f>測定日数!M38</f>
        <v>35</v>
      </c>
      <c r="E536" s="359">
        <f>mm!M38</f>
        <v>62.826225334182055</v>
      </c>
      <c r="F536" s="360">
        <f>pH!M38</f>
        <v>4.2987160795951453</v>
      </c>
      <c r="G536" s="360">
        <f>EC!M38</f>
        <v>2.7959726443768997</v>
      </c>
      <c r="H536" s="361">
        <f>'SO4'!M38</f>
        <v>24.779027355623104</v>
      </c>
      <c r="I536" s="361">
        <f>'NO3'!M38</f>
        <v>29.006079027355621</v>
      </c>
      <c r="J536" s="361">
        <f>Cl!M38</f>
        <v>30.072188449848024</v>
      </c>
      <c r="K536" s="361">
        <f>H!M38</f>
        <v>50.267110380983816</v>
      </c>
      <c r="L536" s="361">
        <f>'NH4'!M38</f>
        <v>12.859878419452889</v>
      </c>
      <c r="M536" s="361">
        <f>Na!M38</f>
        <v>21.520972644376901</v>
      </c>
      <c r="N536" s="361">
        <f>K!M38</f>
        <v>2.898024316109423</v>
      </c>
      <c r="O536" s="361">
        <f>Mg!M38</f>
        <v>3.2179331306990879</v>
      </c>
      <c r="P536" s="362">
        <f>Ca!M38</f>
        <v>7.8144376899696049</v>
      </c>
      <c r="Q536" s="363">
        <f t="shared" si="1201"/>
        <v>0.11018887898452422</v>
      </c>
      <c r="R536" s="364">
        <f t="shared" si="1202"/>
        <v>108.63632218844985</v>
      </c>
      <c r="S536" s="365">
        <f t="shared" si="1203"/>
        <v>109.61072740226044</v>
      </c>
      <c r="T536" s="365">
        <f t="shared" si="1204"/>
        <v>108.74651106743438</v>
      </c>
      <c r="U536" s="365">
        <f t="shared" si="1205"/>
        <v>0.44646890559938179</v>
      </c>
      <c r="V536" s="365">
        <f t="shared" si="1206"/>
        <v>0.39578094176438117</v>
      </c>
      <c r="W536" s="358">
        <f t="shared" si="1207"/>
        <v>2.554338666430235</v>
      </c>
      <c r="X536" s="366">
        <f t="shared" si="1208"/>
        <v>62.826225334182055</v>
      </c>
      <c r="Y536" s="367">
        <f t="shared" ref="Y536:AA536" si="1214">H536*$E536/1000</f>
        <v>1.5567727562062386</v>
      </c>
      <c r="Z536" s="367">
        <f t="shared" si="1214"/>
        <v>1.8223424570337365</v>
      </c>
      <c r="AA536" s="367">
        <f t="shared" si="1214"/>
        <v>1.8893220878421388</v>
      </c>
      <c r="AB536" s="367">
        <f t="shared" ref="AB536:AF536" si="1215">L536*$E536/1000</f>
        <v>0.80793761935073216</v>
      </c>
      <c r="AC536" s="367">
        <f t="shared" si="1215"/>
        <v>1.3520814767663909</v>
      </c>
      <c r="AD536" s="367">
        <f t="shared" si="1215"/>
        <v>0.18207192870782948</v>
      </c>
      <c r="AE536" s="367">
        <f t="shared" si="1215"/>
        <v>0.2021705919796308</v>
      </c>
      <c r="AF536" s="367">
        <f t="shared" si="1215"/>
        <v>0.4909516231699555</v>
      </c>
      <c r="AG536" s="368">
        <f t="shared" si="1211"/>
        <v>3.1580928036938913</v>
      </c>
      <c r="AH536" s="369"/>
      <c r="AI536" s="344">
        <v>218.24704959071028</v>
      </c>
      <c r="AJ536" s="193"/>
      <c r="AK536" s="193"/>
      <c r="AL536" s="193"/>
      <c r="AM536" s="193"/>
    </row>
    <row r="537" spans="1:39" ht="12.75" customHeight="1">
      <c r="A537" s="329">
        <v>534</v>
      </c>
      <c r="B537" s="345">
        <v>2</v>
      </c>
      <c r="C537" s="371">
        <v>35</v>
      </c>
      <c r="D537" s="358">
        <f>測定日数!M39</f>
        <v>35</v>
      </c>
      <c r="E537" s="359">
        <f>mm!M39</f>
        <v>22.733613476212703</v>
      </c>
      <c r="F537" s="360">
        <f>pH!M39</f>
        <v>4.8136182050304361</v>
      </c>
      <c r="G537" s="360">
        <f>EC!M39</f>
        <v>2.6247320656871218</v>
      </c>
      <c r="H537" s="361">
        <f>'SO4'!M39</f>
        <v>36.480541053299483</v>
      </c>
      <c r="I537" s="361">
        <f>'NO3'!M39</f>
        <v>43.418521693004877</v>
      </c>
      <c r="J537" s="361">
        <f>Cl!M39</f>
        <v>36.991441142600436</v>
      </c>
      <c r="K537" s="361">
        <f>H!M39</f>
        <v>15.359666814139089</v>
      </c>
      <c r="L537" s="361">
        <f>'NH4'!M39</f>
        <v>29.291640864845625</v>
      </c>
      <c r="M537" s="361">
        <f>Na!M39</f>
        <v>29.563563263514208</v>
      </c>
      <c r="N537" s="361">
        <f>K!M39</f>
        <v>1.4108130546081121</v>
      </c>
      <c r="O537" s="361">
        <f>Mg!M39</f>
        <v>6.4727916535953982</v>
      </c>
      <c r="P537" s="362">
        <f>Ca!M39</f>
        <v>38.909604122187503</v>
      </c>
      <c r="Q537" s="363">
        <f t="shared" si="1201"/>
        <v>0.36061176389407251</v>
      </c>
      <c r="R537" s="364">
        <f t="shared" si="1202"/>
        <v>153.37104494220429</v>
      </c>
      <c r="S537" s="365">
        <f t="shared" si="1203"/>
        <v>166.39047554867284</v>
      </c>
      <c r="T537" s="365">
        <f t="shared" si="1204"/>
        <v>153.73165670609836</v>
      </c>
      <c r="U537" s="365">
        <f t="shared" si="1205"/>
        <v>4.0716064229623257</v>
      </c>
      <c r="V537" s="365">
        <f t="shared" si="1206"/>
        <v>3.9543716497864247</v>
      </c>
      <c r="W537" s="358">
        <f t="shared" si="1207"/>
        <v>-5.8963079530299535E-2</v>
      </c>
      <c r="X537" s="366">
        <f t="shared" si="1208"/>
        <v>22.733613476212703</v>
      </c>
      <c r="Y537" s="367">
        <f t="shared" ref="Y537:AA537" si="1216">H537*$E537/1000</f>
        <v>0.82933451970881988</v>
      </c>
      <c r="Z537" s="367">
        <f t="shared" si="1216"/>
        <v>0.98705988987732929</v>
      </c>
      <c r="AA537" s="367">
        <f t="shared" si="1216"/>
        <v>0.84094912486395024</v>
      </c>
      <c r="AB537" s="367">
        <f t="shared" ref="AB537:AF537" si="1217">L537*$E537/1000</f>
        <v>0.66590484150543727</v>
      </c>
      <c r="AC537" s="367">
        <f t="shared" si="1217"/>
        <v>0.67208662021229337</v>
      </c>
      <c r="AD537" s="367">
        <f t="shared" si="1217"/>
        <v>3.207287867065578E-2</v>
      </c>
      <c r="AE537" s="367">
        <f t="shared" si="1217"/>
        <v>0.14714994356489344</v>
      </c>
      <c r="AF537" s="367">
        <f t="shared" si="1217"/>
        <v>0.8845559006262631</v>
      </c>
      <c r="AG537" s="368">
        <f t="shared" si="1211"/>
        <v>0.34918072847604942</v>
      </c>
      <c r="AH537" s="369"/>
      <c r="AI537" s="344">
        <v>319.76152049087716</v>
      </c>
      <c r="AJ537" s="193"/>
      <c r="AK537" s="193"/>
      <c r="AL537" s="193"/>
      <c r="AM537" s="193"/>
    </row>
    <row r="538" spans="1:39" ht="12.75" customHeight="1">
      <c r="A538" s="329">
        <v>535</v>
      </c>
      <c r="B538" s="345">
        <v>2</v>
      </c>
      <c r="C538" s="331">
        <v>37</v>
      </c>
      <c r="D538" s="358">
        <f>測定日数!M41</f>
        <v>35</v>
      </c>
      <c r="E538" s="359">
        <f>mm!M41</f>
        <v>159.94904458598725</v>
      </c>
      <c r="F538" s="360">
        <f>pH!M41</f>
        <v>4.8</v>
      </c>
      <c r="G538" s="360">
        <f>EC!M41</f>
        <v>6.6</v>
      </c>
      <c r="H538" s="361">
        <f>'SO4'!M41</f>
        <v>50.070994632722488</v>
      </c>
      <c r="I538" s="361">
        <f>'NO3'!M41</f>
        <v>36.771287430509524</v>
      </c>
      <c r="J538" s="361">
        <f>Cl!M41</f>
        <v>325.50412239406307</v>
      </c>
      <c r="K538" s="361">
        <f>H!M41</f>
        <v>15.848931924611144</v>
      </c>
      <c r="L538" s="361">
        <f>'NH4'!M41</f>
        <v>39.360693635209529</v>
      </c>
      <c r="M538" s="361">
        <f>Na!M41</f>
        <v>293.60846984314787</v>
      </c>
      <c r="N538" s="361">
        <f>K!M41</f>
        <v>9.2075614540785651</v>
      </c>
      <c r="O538" s="361">
        <f>Mg!M41</f>
        <v>34.972227936638554</v>
      </c>
      <c r="P538" s="362">
        <f>Ca!M41</f>
        <v>20.210589350766007</v>
      </c>
      <c r="Q538" s="363">
        <f t="shared" si="1201"/>
        <v>0.34947948347679242</v>
      </c>
      <c r="R538" s="364">
        <f t="shared" si="1202"/>
        <v>462.41739909001757</v>
      </c>
      <c r="S538" s="365">
        <f t="shared" si="1203"/>
        <v>468.39129143185619</v>
      </c>
      <c r="T538" s="365">
        <f t="shared" si="1204"/>
        <v>462.76687857349435</v>
      </c>
      <c r="U538" s="365">
        <f t="shared" si="1205"/>
        <v>0.64179593536984014</v>
      </c>
      <c r="V538" s="365">
        <f t="shared" si="1206"/>
        <v>0.6040233592462082</v>
      </c>
      <c r="W538" s="358">
        <f t="shared" si="1207"/>
        <v>-0.42328467912706175</v>
      </c>
      <c r="X538" s="366">
        <f t="shared" si="1208"/>
        <v>159.94904458598725</v>
      </c>
      <c r="Y538" s="367">
        <f t="shared" ref="Y538:AA538" si="1218">H538*$E538/1000</f>
        <v>8.0088077529740573</v>
      </c>
      <c r="Z538" s="367">
        <f t="shared" si="1218"/>
        <v>5.8815322927067211</v>
      </c>
      <c r="AA538" s="367">
        <f t="shared" si="1218"/>
        <v>52.064073385730644</v>
      </c>
      <c r="AB538" s="367">
        <f t="shared" ref="AB538:AF538" si="1219">L538*$E538/1000</f>
        <v>6.2957053411935142</v>
      </c>
      <c r="AC538" s="367">
        <f t="shared" si="1219"/>
        <v>46.962394233765153</v>
      </c>
      <c r="AD538" s="367">
        <f t="shared" si="1219"/>
        <v>1.47274065754663</v>
      </c>
      <c r="AE538" s="367">
        <f t="shared" si="1219"/>
        <v>5.5937744455087088</v>
      </c>
      <c r="AF538" s="367">
        <f t="shared" si="1219"/>
        <v>3.2326644571747511</v>
      </c>
      <c r="AG538" s="368">
        <f t="shared" si="1211"/>
        <v>2.5350215190499044</v>
      </c>
      <c r="AH538" s="369"/>
      <c r="AI538" s="344">
        <v>930.80869052187381</v>
      </c>
      <c r="AJ538" s="193"/>
      <c r="AK538" s="193"/>
      <c r="AL538" s="193"/>
      <c r="AM538" s="193"/>
    </row>
    <row r="539" spans="1:39" ht="12.75" customHeight="1">
      <c r="A539" s="329">
        <v>536</v>
      </c>
      <c r="B539" s="345">
        <v>2</v>
      </c>
      <c r="C539" s="331">
        <v>38</v>
      </c>
      <c r="D539" s="358">
        <f>測定日数!M42</f>
        <v>35</v>
      </c>
      <c r="E539" s="359">
        <f>mm!M42</f>
        <v>70.75111394016551</v>
      </c>
      <c r="F539" s="360">
        <f>pH!M42</f>
        <v>4.4413252381472823</v>
      </c>
      <c r="G539" s="360">
        <f>EC!M42</f>
        <v>7.9008376068376069</v>
      </c>
      <c r="H539" s="361">
        <f>'SO4'!M42</f>
        <v>57.602176027896775</v>
      </c>
      <c r="I539" s="361">
        <f>'NO3'!M42</f>
        <v>61.257668872346272</v>
      </c>
      <c r="J539" s="361">
        <f>Cl!M42</f>
        <v>373.79987526227598</v>
      </c>
      <c r="K539" s="361">
        <f>H!M42</f>
        <v>36.1971820351242</v>
      </c>
      <c r="L539" s="361">
        <f>'NH4'!M42</f>
        <v>54.278840543282129</v>
      </c>
      <c r="M539" s="361">
        <f>Na!M42</f>
        <v>329.3313195101158</v>
      </c>
      <c r="N539" s="361">
        <f>K!M42</f>
        <v>10.679216238510893</v>
      </c>
      <c r="O539" s="361">
        <f>Mg!M42</f>
        <v>40.163060527499589</v>
      </c>
      <c r="P539" s="362">
        <f>Ca!M42</f>
        <v>30.248769218198781</v>
      </c>
      <c r="Q539" s="363">
        <f t="shared" si="1201"/>
        <v>0.15301955100530362</v>
      </c>
      <c r="R539" s="364">
        <f t="shared" si="1202"/>
        <v>550.26189619041577</v>
      </c>
      <c r="S539" s="365">
        <f t="shared" si="1203"/>
        <v>571.31021781842969</v>
      </c>
      <c r="T539" s="365">
        <f t="shared" si="1204"/>
        <v>550.41491574142105</v>
      </c>
      <c r="U539" s="365">
        <f t="shared" si="1205"/>
        <v>1.8766801853498942</v>
      </c>
      <c r="V539" s="365">
        <f t="shared" si="1206"/>
        <v>1.8627827309794114</v>
      </c>
      <c r="W539" s="358">
        <f t="shared" si="1207"/>
        <v>3.0314980899795598</v>
      </c>
      <c r="X539" s="366">
        <f t="shared" si="1208"/>
        <v>70.75111394016551</v>
      </c>
      <c r="Y539" s="367">
        <f t="shared" ref="Y539:AA539" si="1220">H539*$E539/1000</f>
        <v>4.0754181193511947</v>
      </c>
      <c r="Z539" s="367">
        <f t="shared" si="1220"/>
        <v>4.3340483100963008</v>
      </c>
      <c r="AA539" s="367">
        <f t="shared" si="1220"/>
        <v>26.446757565500942</v>
      </c>
      <c r="AB539" s="367">
        <f t="shared" ref="AB539:AF539" si="1221">L539*$E539/1000</f>
        <v>3.8402884318178288</v>
      </c>
      <c r="AC539" s="367">
        <f t="shared" si="1221"/>
        <v>23.300557710725258</v>
      </c>
      <c r="AD539" s="367">
        <f t="shared" si="1221"/>
        <v>0.75556644488254998</v>
      </c>
      <c r="AE539" s="367">
        <f t="shared" si="1221"/>
        <v>2.8415812715668873</v>
      </c>
      <c r="AF539" s="367">
        <f t="shared" si="1221"/>
        <v>2.1401341175065531</v>
      </c>
      <c r="AG539" s="368">
        <f t="shared" si="1211"/>
        <v>2.5609909504799844</v>
      </c>
      <c r="AH539" s="369"/>
      <c r="AI539" s="344">
        <v>1121.5721140088453</v>
      </c>
      <c r="AJ539" s="193"/>
      <c r="AK539" s="193"/>
      <c r="AL539" s="193"/>
      <c r="AM539" s="193"/>
    </row>
    <row r="540" spans="1:39" ht="12.75" customHeight="1">
      <c r="A540" s="329">
        <v>537</v>
      </c>
      <c r="B540" s="345">
        <v>2</v>
      </c>
      <c r="C540" s="331">
        <v>39</v>
      </c>
      <c r="D540" s="358">
        <f>測定日数!M43</f>
        <v>35</v>
      </c>
      <c r="E540" s="359">
        <f>mm!M43</f>
        <v>22</v>
      </c>
      <c r="F540" s="360">
        <f>pH!M43</f>
        <v>4.4617313428460639</v>
      </c>
      <c r="G540" s="360">
        <f>EC!M43</f>
        <v>2.0104545454545453</v>
      </c>
      <c r="H540" s="361">
        <f>'SO4'!M43</f>
        <v>19.222727272727273</v>
      </c>
      <c r="I540" s="361">
        <f>'NO3'!M43</f>
        <v>24.563636363636363</v>
      </c>
      <c r="J540" s="361">
        <f>Cl!M43</f>
        <v>12.154545454545454</v>
      </c>
      <c r="K540" s="361">
        <f>H!M43</f>
        <v>24.563636363636363</v>
      </c>
      <c r="L540" s="361">
        <f>'NH4'!M43</f>
        <v>22.727272727272727</v>
      </c>
      <c r="M540" s="361">
        <f>Na!M43</f>
        <v>12.175000000000001</v>
      </c>
      <c r="N540" s="361">
        <f>K!M43</f>
        <v>2.6454545454545455</v>
      </c>
      <c r="O540" s="361">
        <f>Mg!M43</f>
        <v>1.5643181818181817</v>
      </c>
      <c r="P540" s="362">
        <f>Ca!M43</f>
        <v>3.9161363636363635</v>
      </c>
      <c r="Q540" s="363">
        <f t="shared" si="1201"/>
        <v>0.16038104097923153</v>
      </c>
      <c r="R540" s="364">
        <f t="shared" si="1202"/>
        <v>75.163636363636357</v>
      </c>
      <c r="S540" s="365">
        <f t="shared" si="1203"/>
        <v>73.072272727272733</v>
      </c>
      <c r="T540" s="365">
        <f t="shared" si="1204"/>
        <v>75.324017404615589</v>
      </c>
      <c r="U540" s="365"/>
      <c r="V540" s="365">
        <f t="shared" si="1206"/>
        <v>-1.5173860986292858</v>
      </c>
      <c r="W540" s="358"/>
      <c r="X540" s="366">
        <f t="shared" si="1208"/>
        <v>22</v>
      </c>
      <c r="Y540" s="367">
        <f t="shared" ref="Y540:AA540" si="1222">H540*$E540/1000</f>
        <v>0.4229</v>
      </c>
      <c r="Z540" s="367">
        <f t="shared" si="1222"/>
        <v>0.54039999999999999</v>
      </c>
      <c r="AA540" s="367">
        <f t="shared" si="1222"/>
        <v>0.26739999999999997</v>
      </c>
      <c r="AB540" s="367">
        <f t="shared" ref="AB540:AF540" si="1223">L540*$E540/1000</f>
        <v>0.5</v>
      </c>
      <c r="AC540" s="367">
        <f t="shared" si="1223"/>
        <v>0.26785000000000003</v>
      </c>
      <c r="AD540" s="367">
        <f t="shared" si="1223"/>
        <v>5.8200000000000002E-2</v>
      </c>
      <c r="AE540" s="367">
        <f t="shared" si="1223"/>
        <v>3.4415000000000001E-2</v>
      </c>
      <c r="AF540" s="367">
        <f t="shared" si="1223"/>
        <v>8.6154999999999995E-2</v>
      </c>
      <c r="AG540" s="368">
        <f t="shared" si="1211"/>
        <v>0.54039999999999999</v>
      </c>
      <c r="AH540" s="369"/>
      <c r="AI540" s="344">
        <v>0</v>
      </c>
      <c r="AJ540" s="193"/>
      <c r="AK540" s="193"/>
      <c r="AL540" s="193"/>
      <c r="AM540" s="193"/>
    </row>
    <row r="541" spans="1:39" ht="12.75" customHeight="1">
      <c r="A541" s="329">
        <v>538</v>
      </c>
      <c r="B541" s="345">
        <v>2</v>
      </c>
      <c r="C541" s="331">
        <v>40</v>
      </c>
      <c r="D541" s="358">
        <f>測定日数!M44</f>
        <v>35</v>
      </c>
      <c r="E541" s="359">
        <f>mm!M44</f>
        <v>41.751592356687901</v>
      </c>
      <c r="F541" s="360">
        <f>pH!M44</f>
        <v>4.29</v>
      </c>
      <c r="G541" s="360">
        <f>EC!M44</f>
        <v>5.29</v>
      </c>
      <c r="H541" s="361">
        <f>'SO4'!M44</f>
        <v>43.803905930265742</v>
      </c>
      <c r="I541" s="361">
        <f>'NO3'!M44</f>
        <v>64.654319306536394</v>
      </c>
      <c r="J541" s="361">
        <f>Cl!M44</f>
        <v>171.39426723428429</v>
      </c>
      <c r="K541" s="361">
        <f>H!M44</f>
        <v>51.28613839913649</v>
      </c>
      <c r="L541" s="361">
        <f>'NH4'!M44</f>
        <v>39.489751564875753</v>
      </c>
      <c r="M541" s="361">
        <f>Na!M44</f>
        <v>156.53474515003208</v>
      </c>
      <c r="N541" s="361">
        <f>K!M44</f>
        <v>5.5497355643083024</v>
      </c>
      <c r="O541" s="361">
        <f>Mg!M44</f>
        <v>19.77479274559396</v>
      </c>
      <c r="P541" s="362">
        <f>Ca!M44</f>
        <v>25.672720158462635</v>
      </c>
      <c r="Q541" s="363">
        <f t="shared" si="1201"/>
        <v>0.10799948515455408</v>
      </c>
      <c r="R541" s="364">
        <f t="shared" si="1202"/>
        <v>323.65639840135213</v>
      </c>
      <c r="S541" s="365">
        <f t="shared" si="1203"/>
        <v>343.75539648646583</v>
      </c>
      <c r="T541" s="365">
        <f t="shared" si="1204"/>
        <v>323.76439788650669</v>
      </c>
      <c r="U541" s="365">
        <f t="shared" ref="U541:U554" si="1224">(S541-R541)/(R541+S541)*100</f>
        <v>3.011483800416209</v>
      </c>
      <c r="V541" s="365">
        <f t="shared" si="1206"/>
        <v>2.9948173475121393</v>
      </c>
      <c r="W541" s="358">
        <f t="shared" ref="W541:W554" si="1225">100*((349.7*10^(2-F541)+(80*2*H541+71.5*I541+76.3*J541+73.5*L541+50.1*M541+73.5*N541+59.8*2*P541+53.3*2*O541)/10000)-G541)/((349.7*10^(2-F541)+(80*2*H541+71.5*I541+76.3*J541+73.5*L541+50.1*M541+73.5*N541+59.8*2*P541+53.3*2*O541)/10000)+G541)</f>
        <v>5.429996201886679</v>
      </c>
      <c r="X541" s="366">
        <f t="shared" si="1208"/>
        <v>41.751592356687901</v>
      </c>
      <c r="Y541" s="367">
        <f t="shared" ref="Y541:AA541" si="1226">H541*$E541/1000</f>
        <v>1.828882824031159</v>
      </c>
      <c r="Z541" s="367">
        <f t="shared" si="1226"/>
        <v>2.6994207837856439</v>
      </c>
      <c r="AA541" s="367">
        <f t="shared" si="1226"/>
        <v>7.1559835778390672</v>
      </c>
      <c r="AB541" s="367">
        <f t="shared" ref="AB541:AF541" si="1227">L541*$E541/1000</f>
        <v>1.6487600096035706</v>
      </c>
      <c r="AC541" s="367">
        <f t="shared" si="1227"/>
        <v>6.5355748691621676</v>
      </c>
      <c r="AD541" s="367">
        <f t="shared" si="1227"/>
        <v>0.23171029696841353</v>
      </c>
      <c r="AE541" s="367">
        <f t="shared" si="1227"/>
        <v>0.82562908565202819</v>
      </c>
      <c r="AF541" s="367">
        <f t="shared" si="1227"/>
        <v>1.0718769467434559</v>
      </c>
      <c r="AG541" s="368">
        <f t="shared" si="1211"/>
        <v>2.1412779439894249</v>
      </c>
      <c r="AH541" s="369"/>
      <c r="AI541" s="344">
        <v>667.4117948878179</v>
      </c>
      <c r="AJ541" s="193"/>
      <c r="AK541" s="193"/>
      <c r="AL541" s="193"/>
      <c r="AM541" s="193"/>
    </row>
    <row r="542" spans="1:39" ht="12.75" customHeight="1">
      <c r="A542" s="329">
        <v>539</v>
      </c>
      <c r="B542" s="345">
        <v>2</v>
      </c>
      <c r="C542" s="331">
        <v>41</v>
      </c>
      <c r="D542" s="358">
        <f>測定日数!M45</f>
        <v>35</v>
      </c>
      <c r="E542" s="359">
        <f>mm!M45</f>
        <v>57.579617834394902</v>
      </c>
      <c r="F542" s="360">
        <f>pH!M45</f>
        <v>4.37</v>
      </c>
      <c r="G542" s="360">
        <f>EC!M45</f>
        <v>2.72</v>
      </c>
      <c r="H542" s="361">
        <f>'SO4'!M45</f>
        <v>25.69</v>
      </c>
      <c r="I542" s="361">
        <f>'NO3'!M45</f>
        <v>27.27</v>
      </c>
      <c r="J542" s="361">
        <f>Cl!M45</f>
        <v>23.53</v>
      </c>
      <c r="K542" s="361">
        <f>H!M45</f>
        <v>42.657951880159267</v>
      </c>
      <c r="L542" s="361">
        <f>'NH4'!M45</f>
        <v>23.06</v>
      </c>
      <c r="M542" s="361">
        <f>Na!M45</f>
        <v>20.91</v>
      </c>
      <c r="N542" s="361">
        <f>K!M45</f>
        <v>1.73</v>
      </c>
      <c r="O542" s="361">
        <f>Mg!M45</f>
        <v>2.0099999999999998</v>
      </c>
      <c r="P542" s="362">
        <f>Ca!M45</f>
        <v>4.0999999999999996</v>
      </c>
      <c r="Q542" s="363">
        <f t="shared" si="1201"/>
        <v>0.12984393995831164</v>
      </c>
      <c r="R542" s="364">
        <f t="shared" si="1202"/>
        <v>102.18</v>
      </c>
      <c r="S542" s="365">
        <f t="shared" si="1203"/>
        <v>100.57795188015926</v>
      </c>
      <c r="T542" s="365">
        <f t="shared" si="1204"/>
        <v>102.30984393995831</v>
      </c>
      <c r="U542" s="365">
        <f t="shared" si="1224"/>
        <v>-0.79012837966899607</v>
      </c>
      <c r="V542" s="365">
        <f t="shared" si="1206"/>
        <v>-0.85362061961310121</v>
      </c>
      <c r="W542" s="358">
        <f t="shared" si="1225"/>
        <v>-1.5924015590757437</v>
      </c>
      <c r="X542" s="366">
        <f t="shared" si="1208"/>
        <v>57.579617834394902</v>
      </c>
      <c r="Y542" s="367">
        <f t="shared" ref="Y542:AA542" si="1228">H542*$E542/1000</f>
        <v>1.4792203821656051</v>
      </c>
      <c r="Z542" s="367">
        <f t="shared" si="1228"/>
        <v>1.5701961783439491</v>
      </c>
      <c r="AA542" s="367">
        <f t="shared" si="1228"/>
        <v>1.354848407643312</v>
      </c>
      <c r="AB542" s="367">
        <f t="shared" ref="AB542:AF542" si="1229">L542*$E542/1000</f>
        <v>1.3277859872611464</v>
      </c>
      <c r="AC542" s="367">
        <f t="shared" si="1229"/>
        <v>1.2039898089171974</v>
      </c>
      <c r="AD542" s="367">
        <f t="shared" si="1229"/>
        <v>9.9612738853503177E-2</v>
      </c>
      <c r="AE542" s="367">
        <f t="shared" si="1229"/>
        <v>0.11573503184713374</v>
      </c>
      <c r="AF542" s="367">
        <f t="shared" si="1229"/>
        <v>0.23607643312101909</v>
      </c>
      <c r="AG542" s="368">
        <f t="shared" si="1211"/>
        <v>2.4562285668575781</v>
      </c>
      <c r="AH542" s="369"/>
      <c r="AI542" s="344">
        <v>202.75795188015928</v>
      </c>
      <c r="AJ542" s="193"/>
      <c r="AK542" s="193"/>
      <c r="AL542" s="193"/>
      <c r="AM542" s="193"/>
    </row>
    <row r="543" spans="1:39" ht="12.75" customHeight="1">
      <c r="A543" s="329">
        <v>540</v>
      </c>
      <c r="B543" s="345">
        <v>2</v>
      </c>
      <c r="C543" s="331">
        <v>42</v>
      </c>
      <c r="D543" s="358">
        <f>測定日数!M46</f>
        <v>35</v>
      </c>
      <c r="E543" s="359">
        <f>mm!M46</f>
        <v>42.675159235668794</v>
      </c>
      <c r="F543" s="360">
        <f>pH!M46</f>
        <v>4.4949089088488821</v>
      </c>
      <c r="G543" s="360">
        <f>EC!M46</f>
        <v>5.4120895522388066</v>
      </c>
      <c r="H543" s="361">
        <f>'SO4'!M46</f>
        <v>52.993070911069644</v>
      </c>
      <c r="I543" s="361">
        <f>'NO3'!M46</f>
        <v>60.781664395763116</v>
      </c>
      <c r="J543" s="361">
        <f>Cl!M46</f>
        <v>109.87324296195079</v>
      </c>
      <c r="K543" s="361">
        <f>H!M46</f>
        <v>31.995661327208232</v>
      </c>
      <c r="L543" s="361">
        <f>'NH4'!M46</f>
        <v>39.040679042288559</v>
      </c>
      <c r="M543" s="361">
        <f>Na!M46</f>
        <v>97.321747475665148</v>
      </c>
      <c r="N543" s="361">
        <f>K!M46</f>
        <v>8.0950144921174179</v>
      </c>
      <c r="O543" s="361">
        <f>Mg!M46</f>
        <v>11.881600226327379</v>
      </c>
      <c r="P543" s="362">
        <f>Ca!M46</f>
        <v>29.39123229104478</v>
      </c>
      <c r="Q543" s="363">
        <f t="shared" si="1201"/>
        <v>0.17311336327847174</v>
      </c>
      <c r="R543" s="364">
        <f t="shared" si="1202"/>
        <v>276.64104917985321</v>
      </c>
      <c r="S543" s="365">
        <f t="shared" si="1203"/>
        <v>258.99876737202368</v>
      </c>
      <c r="T543" s="365">
        <f t="shared" si="1204"/>
        <v>276.81416254313166</v>
      </c>
      <c r="U543" s="365">
        <f t="shared" si="1224"/>
        <v>-3.2936837894911926</v>
      </c>
      <c r="V543" s="365">
        <f t="shared" si="1206"/>
        <v>-3.324928193488911</v>
      </c>
      <c r="W543" s="358">
        <f t="shared" si="1225"/>
        <v>-8.6329238152502867</v>
      </c>
      <c r="X543" s="366">
        <f t="shared" si="1208"/>
        <v>42.675159235668794</v>
      </c>
      <c r="Y543" s="367">
        <f t="shared" ref="Y543:AA543" si="1230">H543*$E543/1000</f>
        <v>2.2614877395169852</v>
      </c>
      <c r="Z543" s="367">
        <f t="shared" si="1230"/>
        <v>2.5938672066981714</v>
      </c>
      <c r="AA543" s="367">
        <f t="shared" si="1230"/>
        <v>4.6888581391405761</v>
      </c>
      <c r="AB543" s="367">
        <f t="shared" ref="AB543:AF543" si="1231">L543*$E543/1000</f>
        <v>1.6660671947983017</v>
      </c>
      <c r="AC543" s="367">
        <f t="shared" si="1231"/>
        <v>4.1532210706175574</v>
      </c>
      <c r="AD543" s="367">
        <f t="shared" si="1231"/>
        <v>0.34545603246615736</v>
      </c>
      <c r="AE543" s="367">
        <f t="shared" si="1231"/>
        <v>0.50704918163307933</v>
      </c>
      <c r="AF543" s="367">
        <f t="shared" si="1231"/>
        <v>1.2542755181528664</v>
      </c>
      <c r="AG543" s="368">
        <f t="shared" si="1211"/>
        <v>1.3654199419891413</v>
      </c>
      <c r="AH543" s="369"/>
      <c r="AI543" s="344">
        <v>535.63981655187695</v>
      </c>
      <c r="AJ543" s="193"/>
      <c r="AK543" s="193"/>
      <c r="AL543" s="193"/>
      <c r="AM543" s="193"/>
    </row>
    <row r="544" spans="1:39" ht="12.75" customHeight="1">
      <c r="A544" s="329">
        <v>541</v>
      </c>
      <c r="B544" s="345">
        <v>2</v>
      </c>
      <c r="C544" s="331">
        <v>43</v>
      </c>
      <c r="D544" s="358">
        <f>測定日数!M47</f>
        <v>35</v>
      </c>
      <c r="E544" s="359">
        <f>mm!M47</f>
        <v>37</v>
      </c>
      <c r="F544" s="360">
        <f>pH!M47</f>
        <v>4.57</v>
      </c>
      <c r="G544" s="360">
        <f>EC!M47</f>
        <v>2.31</v>
      </c>
      <c r="H544" s="361">
        <f>'SO4'!M47</f>
        <v>24.85</v>
      </c>
      <c r="I544" s="361">
        <f>'NO3'!M47</f>
        <v>20.059999999999999</v>
      </c>
      <c r="J544" s="361">
        <f>Cl!M47</f>
        <v>18.93</v>
      </c>
      <c r="K544" s="361">
        <f>H!M47</f>
        <v>26.915348039269148</v>
      </c>
      <c r="L544" s="361">
        <f>'NH4'!M47</f>
        <v>33.5</v>
      </c>
      <c r="M544" s="361">
        <f>Na!M47</f>
        <v>17.190000000000001</v>
      </c>
      <c r="N544" s="361">
        <f>K!M47</f>
        <v>2.5299999999999998</v>
      </c>
      <c r="O544" s="361">
        <f>Mg!M47</f>
        <v>2.4700000000000002</v>
      </c>
      <c r="P544" s="362">
        <f>Ca!M47</f>
        <v>8.6</v>
      </c>
      <c r="Q544" s="363">
        <f t="shared" si="1201"/>
        <v>0.20578877652225777</v>
      </c>
      <c r="R544" s="364">
        <f t="shared" si="1202"/>
        <v>88.69</v>
      </c>
      <c r="S544" s="365">
        <f t="shared" si="1203"/>
        <v>102.27534803926913</v>
      </c>
      <c r="T544" s="365">
        <f t="shared" si="1204"/>
        <v>88.895788776522267</v>
      </c>
      <c r="U544" s="365">
        <f t="shared" si="1224"/>
        <v>7.114038320960467</v>
      </c>
      <c r="V544" s="365">
        <f t="shared" si="1206"/>
        <v>6.9987339540901177</v>
      </c>
      <c r="W544" s="358">
        <f t="shared" si="1225"/>
        <v>-4.6000659049204469</v>
      </c>
      <c r="X544" s="366">
        <f t="shared" si="1208"/>
        <v>37</v>
      </c>
      <c r="Y544" s="367">
        <f t="shared" ref="Y544:AA544" si="1232">H544*$E544/1000</f>
        <v>0.9194500000000001</v>
      </c>
      <c r="Z544" s="367">
        <f t="shared" si="1232"/>
        <v>0.74221999999999988</v>
      </c>
      <c r="AA544" s="367">
        <f t="shared" si="1232"/>
        <v>0.70040999999999998</v>
      </c>
      <c r="AB544" s="367">
        <f t="shared" ref="AB544:AF544" si="1233">L544*$E544/1000</f>
        <v>1.2395</v>
      </c>
      <c r="AC544" s="367">
        <f t="shared" si="1233"/>
        <v>0.6360300000000001</v>
      </c>
      <c r="AD544" s="367">
        <f t="shared" si="1233"/>
        <v>9.3609999999999999E-2</v>
      </c>
      <c r="AE544" s="367">
        <f t="shared" si="1233"/>
        <v>9.1389999999999999E-2</v>
      </c>
      <c r="AF544" s="367">
        <f t="shared" si="1233"/>
        <v>0.31819999999999998</v>
      </c>
      <c r="AG544" s="368">
        <f t="shared" si="1211"/>
        <v>0.99586787745295846</v>
      </c>
      <c r="AH544" s="369"/>
      <c r="AI544" s="344">
        <v>190.96534803926914</v>
      </c>
      <c r="AJ544" s="193"/>
      <c r="AK544" s="193"/>
      <c r="AL544" s="193"/>
      <c r="AM544" s="193"/>
    </row>
    <row r="545" spans="1:39" ht="12.75" customHeight="1">
      <c r="A545" s="329">
        <v>542</v>
      </c>
      <c r="B545" s="345">
        <v>2</v>
      </c>
      <c r="C545" s="331">
        <v>44</v>
      </c>
      <c r="D545" s="358">
        <f>測定日数!M48</f>
        <v>35</v>
      </c>
      <c r="E545" s="359">
        <f>mm!M48</f>
        <v>44.331210191082803</v>
      </c>
      <c r="F545" s="360">
        <f>pH!M48</f>
        <v>4.7296865455487209</v>
      </c>
      <c r="G545" s="360">
        <f>EC!M48</f>
        <v>2.7762191091954023</v>
      </c>
      <c r="H545" s="361">
        <f>'SO4'!M48</f>
        <v>34.878480569808758</v>
      </c>
      <c r="I545" s="361">
        <f>'NO3'!M48</f>
        <v>30.908096959584725</v>
      </c>
      <c r="J545" s="361">
        <f>Cl!M48</f>
        <v>70.840911850412837</v>
      </c>
      <c r="K545" s="361">
        <f>H!M48</f>
        <v>18.63431593508697</v>
      </c>
      <c r="L545" s="361">
        <f>'NH4'!M48</f>
        <v>35.155775063856957</v>
      </c>
      <c r="M545" s="361">
        <f>Na!M48</f>
        <v>68.417713018490758</v>
      </c>
      <c r="N545" s="361">
        <f>K!M48</f>
        <v>4.4311098127406883</v>
      </c>
      <c r="O545" s="361">
        <f>Mg!M48</f>
        <v>9.284086608958896</v>
      </c>
      <c r="P545" s="362">
        <f>Ca!M48</f>
        <v>19.927051982113685</v>
      </c>
      <c r="Q545" s="363">
        <f t="shared" si="1201"/>
        <v>0.297240669416937</v>
      </c>
      <c r="R545" s="364">
        <f t="shared" si="1202"/>
        <v>171.50596994961506</v>
      </c>
      <c r="S545" s="365">
        <f t="shared" si="1203"/>
        <v>185.06119101232051</v>
      </c>
      <c r="T545" s="365">
        <f t="shared" si="1204"/>
        <v>171.80321061903203</v>
      </c>
      <c r="U545" s="365">
        <f t="shared" si="1224"/>
        <v>3.8015898677086803</v>
      </c>
      <c r="V545" s="365">
        <f t="shared" si="1206"/>
        <v>3.7151311065720178</v>
      </c>
      <c r="W545" s="358">
        <f t="shared" si="1225"/>
        <v>2.9032285652983592</v>
      </c>
      <c r="X545" s="366">
        <f t="shared" si="1208"/>
        <v>44.331210191082803</v>
      </c>
      <c r="Y545" s="367">
        <f t="shared" ref="Y545:AA545" si="1234">H545*$E545/1000</f>
        <v>1.5462052532857895</v>
      </c>
      <c r="Z545" s="367">
        <f t="shared" si="1234"/>
        <v>1.3701933429217177</v>
      </c>
      <c r="AA545" s="367">
        <f t="shared" si="1234"/>
        <v>3.1404633533686201</v>
      </c>
      <c r="AB545" s="367">
        <f t="shared" ref="AB545:AF545" si="1235">L545*$E545/1000</f>
        <v>1.5584980537862703</v>
      </c>
      <c r="AC545" s="367">
        <f t="shared" si="1235"/>
        <v>3.033040016615896</v>
      </c>
      <c r="AD545" s="367">
        <f t="shared" si="1235"/>
        <v>0.19643646048837701</v>
      </c>
      <c r="AE545" s="367">
        <f t="shared" si="1235"/>
        <v>0.41157479489397403</v>
      </c>
      <c r="AF545" s="367">
        <f t="shared" si="1235"/>
        <v>0.88339032990771504</v>
      </c>
      <c r="AG545" s="368">
        <f t="shared" si="1211"/>
        <v>0.82608177648538428</v>
      </c>
      <c r="AH545" s="369"/>
      <c r="AI545" s="344">
        <v>356.56716096193554</v>
      </c>
      <c r="AJ545" s="193"/>
      <c r="AK545" s="193"/>
      <c r="AL545" s="193"/>
      <c r="AM545" s="193"/>
    </row>
    <row r="546" spans="1:39" ht="12.75" customHeight="1">
      <c r="A546" s="329">
        <v>543</v>
      </c>
      <c r="B546" s="345">
        <v>2</v>
      </c>
      <c r="C546" s="331">
        <v>45</v>
      </c>
      <c r="D546" s="358">
        <f>測定日数!M49</f>
        <v>35</v>
      </c>
      <c r="E546" s="359">
        <f>mm!M49</f>
        <v>31.949000000000002</v>
      </c>
      <c r="F546" s="360">
        <f>pH!M49</f>
        <v>4.5988617142354924</v>
      </c>
      <c r="G546" s="360">
        <f>EC!M49</f>
        <v>3.5705468089768067</v>
      </c>
      <c r="H546" s="361">
        <f>'SO4'!M49</f>
        <v>52.335590941813521</v>
      </c>
      <c r="I546" s="361">
        <f>'NO3'!M49</f>
        <v>38.613271150896743</v>
      </c>
      <c r="J546" s="361">
        <f>Cl!M49</f>
        <v>80.526544492785362</v>
      </c>
      <c r="K546" s="361">
        <f>H!M49</f>
        <v>25.184787208476273</v>
      </c>
      <c r="L546" s="361">
        <f>'NH4'!M49</f>
        <v>51.278320448214338</v>
      </c>
      <c r="M546" s="361">
        <f>Na!M49</f>
        <v>94.202746877836546</v>
      </c>
      <c r="N546" s="361">
        <f>K!M49</f>
        <v>4.3642079564305609</v>
      </c>
      <c r="O546" s="361">
        <f>Mg!M49</f>
        <v>9.7067438730476692</v>
      </c>
      <c r="P546" s="362">
        <f>Ca!M49</f>
        <v>30.939400294218913</v>
      </c>
      <c r="Q546" s="363">
        <f t="shared" si="1201"/>
        <v>0.2199294556996601</v>
      </c>
      <c r="R546" s="364">
        <f t="shared" si="1202"/>
        <v>223.81099752730915</v>
      </c>
      <c r="S546" s="365">
        <f t="shared" si="1203"/>
        <v>256.3223508254909</v>
      </c>
      <c r="T546" s="365">
        <f t="shared" si="1204"/>
        <v>224.03092698300884</v>
      </c>
      <c r="U546" s="365">
        <f t="shared" si="1224"/>
        <v>6.7713174703900245</v>
      </c>
      <c r="V546" s="365">
        <f t="shared" si="1206"/>
        <v>6.7224322877121159</v>
      </c>
      <c r="W546" s="358">
        <f t="shared" si="1225"/>
        <v>5.2096766438902371</v>
      </c>
      <c r="X546" s="366">
        <f t="shared" si="1208"/>
        <v>31.949000000000002</v>
      </c>
      <c r="Y546" s="367">
        <f t="shared" ref="Y546:AA546" si="1236">H546*$E546/1000</f>
        <v>1.6720697950000003</v>
      </c>
      <c r="Z546" s="367">
        <f t="shared" si="1236"/>
        <v>1.2336554000000002</v>
      </c>
      <c r="AA546" s="367">
        <f t="shared" si="1236"/>
        <v>2.57274257</v>
      </c>
      <c r="AB546" s="367">
        <f t="shared" ref="AB546:AF546" si="1237">L546*$E546/1000</f>
        <v>1.63829106</v>
      </c>
      <c r="AC546" s="367">
        <f t="shared" si="1237"/>
        <v>3.00968356</v>
      </c>
      <c r="AD546" s="367">
        <f t="shared" si="1237"/>
        <v>0.13943207999999999</v>
      </c>
      <c r="AE546" s="367">
        <f t="shared" si="1237"/>
        <v>0.31012076</v>
      </c>
      <c r="AF546" s="367">
        <f t="shared" si="1237"/>
        <v>0.98848290000000005</v>
      </c>
      <c r="AG546" s="368">
        <f t="shared" si="1211"/>
        <v>0.80462876652360849</v>
      </c>
      <c r="AH546" s="369"/>
      <c r="AI546" s="344">
        <v>480.13334835280006</v>
      </c>
      <c r="AJ546" s="193"/>
      <c r="AK546" s="193"/>
      <c r="AL546" s="193"/>
      <c r="AM546" s="193"/>
    </row>
    <row r="547" spans="1:39" ht="12.75" customHeight="1">
      <c r="A547" s="329">
        <v>544</v>
      </c>
      <c r="B547" s="345">
        <v>2</v>
      </c>
      <c r="C547" s="331">
        <v>46</v>
      </c>
      <c r="D547" s="358">
        <f>測定日数!M50</f>
        <v>35</v>
      </c>
      <c r="E547" s="359">
        <f>mm!M50</f>
        <v>83.789808917197462</v>
      </c>
      <c r="F547" s="360">
        <f>pH!M50</f>
        <v>4.43196454906791</v>
      </c>
      <c r="G547" s="360">
        <f>EC!M50</f>
        <v>4.1258988977575068</v>
      </c>
      <c r="H547" s="361">
        <f>'SO4'!M50</f>
        <v>39.094184720638545</v>
      </c>
      <c r="I547" s="361">
        <f>'NO3'!M50</f>
        <v>28.337248194602815</v>
      </c>
      <c r="J547" s="361">
        <f>Cl!M50</f>
        <v>98.57088559483087</v>
      </c>
      <c r="K547" s="361">
        <f>H!M50</f>
        <v>36.985836963842644</v>
      </c>
      <c r="L547" s="361">
        <f>'NH4'!M50</f>
        <v>29.613835043709617</v>
      </c>
      <c r="M547" s="361">
        <f>Na!M50</f>
        <v>93.949676928924362</v>
      </c>
      <c r="N547" s="361">
        <f>K!M50</f>
        <v>6.2281261877613066</v>
      </c>
      <c r="O547" s="361">
        <f>Mg!M50</f>
        <v>11.259787153173699</v>
      </c>
      <c r="P547" s="362">
        <f>Ca!M50</f>
        <v>13.38377042949449</v>
      </c>
      <c r="Q547" s="363">
        <f t="shared" si="1201"/>
        <v>0.14975669059718058</v>
      </c>
      <c r="R547" s="364">
        <f t="shared" si="1202"/>
        <v>205.09650323071077</v>
      </c>
      <c r="S547" s="365">
        <f t="shared" si="1203"/>
        <v>216.06459028957434</v>
      </c>
      <c r="T547" s="365">
        <f t="shared" si="1204"/>
        <v>205.24625992130794</v>
      </c>
      <c r="U547" s="365">
        <f t="shared" si="1224"/>
        <v>2.6042498292486029</v>
      </c>
      <c r="V547" s="365">
        <f t="shared" si="1206"/>
        <v>2.5677787227296451</v>
      </c>
      <c r="W547" s="358">
        <f t="shared" si="1225"/>
        <v>-2.9707068089763093</v>
      </c>
      <c r="X547" s="366">
        <f t="shared" si="1208"/>
        <v>83.789808917197462</v>
      </c>
      <c r="Y547" s="367">
        <f t="shared" ref="Y547:AA547" si="1238">H547*$E547/1000</f>
        <v>3.2756942675159242</v>
      </c>
      <c r="Z547" s="367">
        <f t="shared" si="1238"/>
        <v>2.3743726114649686</v>
      </c>
      <c r="AA547" s="367">
        <f t="shared" si="1238"/>
        <v>8.2592356687898096</v>
      </c>
      <c r="AB547" s="367">
        <f t="shared" ref="AB547:AF547" si="1239">L547*$E547/1000</f>
        <v>2.481337579617835</v>
      </c>
      <c r="AC547" s="367">
        <f t="shared" si="1239"/>
        <v>7.8720254777070071</v>
      </c>
      <c r="AD547" s="367">
        <f t="shared" si="1239"/>
        <v>0.52185350318471335</v>
      </c>
      <c r="AE547" s="367">
        <f t="shared" si="1239"/>
        <v>0.94345541401273902</v>
      </c>
      <c r="AF547" s="367">
        <f t="shared" si="1239"/>
        <v>1.1214235668789811</v>
      </c>
      <c r="AG547" s="368">
        <f t="shared" si="1211"/>
        <v>3.0990362118429937</v>
      </c>
      <c r="AH547" s="369"/>
      <c r="AI547" s="344">
        <v>421.16109352028514</v>
      </c>
      <c r="AJ547" s="193"/>
      <c r="AK547" s="193"/>
      <c r="AL547" s="193"/>
      <c r="AM547" s="193"/>
    </row>
    <row r="548" spans="1:39" ht="12.75" customHeight="1">
      <c r="A548" s="329">
        <v>545</v>
      </c>
      <c r="B548" s="345">
        <v>2</v>
      </c>
      <c r="C548" s="331">
        <v>47</v>
      </c>
      <c r="D548" s="358">
        <f>測定日数!M51</f>
        <v>35</v>
      </c>
      <c r="E548" s="359">
        <f>mm!M51</f>
        <v>67.452229299363054</v>
      </c>
      <c r="F548" s="360">
        <f>pH!M51</f>
        <v>4.46</v>
      </c>
      <c r="G548" s="360">
        <f>EC!M51</f>
        <v>3.18</v>
      </c>
      <c r="H548" s="361">
        <f>'SO4'!M51</f>
        <v>39.200000000000003</v>
      </c>
      <c r="I548" s="361">
        <f>'NO3'!M51</f>
        <v>31</v>
      </c>
      <c r="J548" s="361">
        <f>Cl!M51</f>
        <v>32.1</v>
      </c>
      <c r="K548" s="361">
        <f>H!M51</f>
        <v>34.67368504525318</v>
      </c>
      <c r="L548" s="361">
        <f>'NH4'!M51</f>
        <v>45.6</v>
      </c>
      <c r="M548" s="361">
        <f>Na!M51</f>
        <v>29.5</v>
      </c>
      <c r="N548" s="361">
        <f>K!M51</f>
        <v>3.5</v>
      </c>
      <c r="O548" s="361">
        <f>Mg!M51</f>
        <v>4.5</v>
      </c>
      <c r="P548" s="362">
        <f>Ca!M51</f>
        <v>12.4</v>
      </c>
      <c r="Q548" s="363">
        <f t="shared" si="1201"/>
        <v>0.15974294440994866</v>
      </c>
      <c r="R548" s="364">
        <f t="shared" si="1202"/>
        <v>141.5</v>
      </c>
      <c r="S548" s="365">
        <f t="shared" si="1203"/>
        <v>147.0736850452532</v>
      </c>
      <c r="T548" s="365">
        <f t="shared" si="1204"/>
        <v>141.65974294440997</v>
      </c>
      <c r="U548" s="365">
        <f t="shared" si="1224"/>
        <v>1.9314599127010321</v>
      </c>
      <c r="V548" s="365">
        <f t="shared" si="1206"/>
        <v>1.87506591756222</v>
      </c>
      <c r="W548" s="358">
        <f t="shared" si="1225"/>
        <v>-2.7253592454911866</v>
      </c>
      <c r="X548" s="366">
        <f t="shared" si="1208"/>
        <v>67.452229299363054</v>
      </c>
      <c r="Y548" s="367">
        <f t="shared" ref="Y548:AA548" si="1240">H548*$E548/1000</f>
        <v>2.6441273885350318</v>
      </c>
      <c r="Z548" s="367">
        <f t="shared" si="1240"/>
        <v>2.0910191082802547</v>
      </c>
      <c r="AA548" s="367">
        <f t="shared" si="1240"/>
        <v>2.1652165605095544</v>
      </c>
      <c r="AB548" s="367">
        <f t="shared" ref="AB548:AF548" si="1241">L548*$E548/1000</f>
        <v>3.0758216560509553</v>
      </c>
      <c r="AC548" s="367">
        <f t="shared" si="1241"/>
        <v>1.9898407643312099</v>
      </c>
      <c r="AD548" s="367">
        <f t="shared" si="1241"/>
        <v>0.23608280254777067</v>
      </c>
      <c r="AE548" s="367">
        <f t="shared" si="1241"/>
        <v>0.30353503184713371</v>
      </c>
      <c r="AF548" s="367">
        <f t="shared" si="1241"/>
        <v>0.83640764331210182</v>
      </c>
      <c r="AG548" s="368">
        <f t="shared" si="1211"/>
        <v>2.3388173543263133</v>
      </c>
      <c r="AH548" s="369"/>
      <c r="AI548" s="344">
        <v>288.57368504525323</v>
      </c>
      <c r="AJ548" s="193"/>
      <c r="AK548" s="193"/>
      <c r="AL548" s="193"/>
      <c r="AM548" s="193"/>
    </row>
    <row r="549" spans="1:39" ht="12.75" customHeight="1">
      <c r="A549" s="329">
        <v>546</v>
      </c>
      <c r="B549" s="345">
        <v>2</v>
      </c>
      <c r="C549" s="331">
        <v>48</v>
      </c>
      <c r="D549" s="358">
        <f>測定日数!M52</f>
        <v>35</v>
      </c>
      <c r="E549" s="359">
        <f>mm!M52</f>
        <v>169.10828025477707</v>
      </c>
      <c r="F549" s="360">
        <f>pH!M52</f>
        <v>4.7300000000000004</v>
      </c>
      <c r="G549" s="360">
        <f>EC!M52</f>
        <v>1.93</v>
      </c>
      <c r="H549" s="361">
        <f>'SO4'!M52</f>
        <v>27</v>
      </c>
      <c r="I549" s="361">
        <f>'NO3'!M52</f>
        <v>17</v>
      </c>
      <c r="J549" s="361">
        <f>Cl!M52</f>
        <v>18.600000000000001</v>
      </c>
      <c r="K549" s="361">
        <f>H!M52</f>
        <v>18.620871366628663</v>
      </c>
      <c r="L549" s="361">
        <f>'NH4'!M52</f>
        <v>31.7</v>
      </c>
      <c r="M549" s="361">
        <f>Na!M52</f>
        <v>18.8</v>
      </c>
      <c r="N549" s="361">
        <f>K!M52</f>
        <v>2.8</v>
      </c>
      <c r="O549" s="361">
        <f>Mg!M52</f>
        <v>2.9</v>
      </c>
      <c r="P549" s="362">
        <f>Ca!M52</f>
        <v>8.4</v>
      </c>
      <c r="Q549" s="363">
        <f t="shared" si="1201"/>
        <v>0.29745528195841731</v>
      </c>
      <c r="R549" s="364">
        <f t="shared" si="1202"/>
        <v>89.6</v>
      </c>
      <c r="S549" s="365">
        <f t="shared" si="1203"/>
        <v>94.520871366628683</v>
      </c>
      <c r="T549" s="365">
        <f t="shared" si="1204"/>
        <v>89.897455281958429</v>
      </c>
      <c r="U549" s="365">
        <f t="shared" si="1224"/>
        <v>2.6726309353761728</v>
      </c>
      <c r="V549" s="365">
        <f t="shared" si="1206"/>
        <v>2.5070263724278701</v>
      </c>
      <c r="W549" s="358">
        <f t="shared" si="1225"/>
        <v>-2.7748990654524661</v>
      </c>
      <c r="X549" s="366">
        <f t="shared" si="1208"/>
        <v>169.10828025477707</v>
      </c>
      <c r="Y549" s="367">
        <f t="shared" ref="Y549:AA549" si="1242">H549*$E549/1000</f>
        <v>4.5659235668789808</v>
      </c>
      <c r="Z549" s="367">
        <f t="shared" si="1242"/>
        <v>2.8748407643312102</v>
      </c>
      <c r="AA549" s="367">
        <f t="shared" si="1242"/>
        <v>3.1454140127388537</v>
      </c>
      <c r="AB549" s="367">
        <f t="shared" ref="AB549:AF549" si="1243">L549*$E549/1000</f>
        <v>5.3607324840764328</v>
      </c>
      <c r="AC549" s="367">
        <f t="shared" si="1243"/>
        <v>3.1792356687898091</v>
      </c>
      <c r="AD549" s="367">
        <f t="shared" si="1243"/>
        <v>0.47350318471337577</v>
      </c>
      <c r="AE549" s="367">
        <f t="shared" si="1243"/>
        <v>0.49041401273885349</v>
      </c>
      <c r="AF549" s="367">
        <f t="shared" si="1243"/>
        <v>1.4205095541401274</v>
      </c>
      <c r="AG549" s="368">
        <f t="shared" si="1211"/>
        <v>3.1489435336559937</v>
      </c>
      <c r="AH549" s="369"/>
      <c r="AI549" s="344">
        <v>184.12087136662868</v>
      </c>
      <c r="AJ549" s="193"/>
      <c r="AK549" s="193"/>
      <c r="AL549" s="193"/>
      <c r="AM549" s="193"/>
    </row>
    <row r="550" spans="1:39" ht="12.75" customHeight="1">
      <c r="A550" s="329">
        <v>547</v>
      </c>
      <c r="B550" s="345">
        <v>2</v>
      </c>
      <c r="C550" s="331">
        <v>49</v>
      </c>
      <c r="D550" s="358">
        <f>測定日数!M53</f>
        <v>27</v>
      </c>
      <c r="E550" s="359">
        <f>mm!M53</f>
        <v>88.980891719745216</v>
      </c>
      <c r="F550" s="360">
        <f>pH!M53</f>
        <v>4.670586211085789</v>
      </c>
      <c r="G550" s="360">
        <f>EC!M53</f>
        <v>1.6431070150322122</v>
      </c>
      <c r="H550" s="361">
        <f>'SO4'!M53</f>
        <v>19.348147532194055</v>
      </c>
      <c r="I550" s="361">
        <f>'NO3'!M53</f>
        <v>15.283346154887639</v>
      </c>
      <c r="J550" s="361">
        <f>Cl!M53</f>
        <v>11.534003637910111</v>
      </c>
      <c r="K550" s="361">
        <f>H!M53</f>
        <v>21.350782131010039</v>
      </c>
      <c r="L550" s="361">
        <f>'NH4'!M53</f>
        <v>9.4062472884174859</v>
      </c>
      <c r="M550" s="361">
        <f>Na!M53</f>
        <v>8.2574404492518418</v>
      </c>
      <c r="N550" s="361">
        <f>K!M53</f>
        <v>2.455044859348686</v>
      </c>
      <c r="O550" s="361">
        <f>Mg!M53</f>
        <v>1.7243583024612525</v>
      </c>
      <c r="P550" s="362">
        <f>Ca!M53</f>
        <v>2.8017333091999737</v>
      </c>
      <c r="Q550" s="363">
        <f t="shared" si="1201"/>
        <v>0.25942265293538075</v>
      </c>
      <c r="R550" s="364">
        <f t="shared" si="1202"/>
        <v>65.513644857185852</v>
      </c>
      <c r="S550" s="365">
        <f t="shared" si="1203"/>
        <v>50.521697951350518</v>
      </c>
      <c r="T550" s="365">
        <f t="shared" si="1204"/>
        <v>65.773067510121237</v>
      </c>
      <c r="U550" s="365">
        <f t="shared" si="1224"/>
        <v>-12.920155655137533</v>
      </c>
      <c r="V550" s="365">
        <f t="shared" si="1206"/>
        <v>-13.114407598872942</v>
      </c>
      <c r="W550" s="358">
        <f t="shared" si="1225"/>
        <v>-6.7980620602564894</v>
      </c>
      <c r="X550" s="366">
        <f t="shared" si="1208"/>
        <v>88.980891719745216</v>
      </c>
      <c r="Y550" s="367">
        <f t="shared" ref="Y550:AA550" si="1244">H550*$E550/1000</f>
        <v>1.7216154205398146</v>
      </c>
      <c r="Z550" s="367">
        <f t="shared" si="1244"/>
        <v>1.3599257693234412</v>
      </c>
      <c r="AA550" s="367">
        <f t="shared" si="1244"/>
        <v>1.0263059288000269</v>
      </c>
      <c r="AB550" s="367">
        <f t="shared" ref="AB550:AF550" si="1245">L550*$E550/1000</f>
        <v>0.83697627145982334</v>
      </c>
      <c r="AC550" s="367">
        <f t="shared" si="1245"/>
        <v>0.73475441449712242</v>
      </c>
      <c r="AD550" s="367">
        <f t="shared" si="1245"/>
        <v>0.21845208079682255</v>
      </c>
      <c r="AE550" s="367">
        <f t="shared" si="1245"/>
        <v>0.1534349393973484</v>
      </c>
      <c r="AF550" s="367">
        <f t="shared" si="1245"/>
        <v>0.24930072821352631</v>
      </c>
      <c r="AG550" s="368">
        <f t="shared" si="1211"/>
        <v>1.8998116329312753</v>
      </c>
      <c r="AH550" s="369"/>
      <c r="AI550" s="344">
        <v>116.03534280853637</v>
      </c>
      <c r="AJ550" s="193"/>
      <c r="AK550" s="193"/>
      <c r="AL550" s="193"/>
      <c r="AM550" s="193"/>
    </row>
    <row r="551" spans="1:39" ht="12.75" customHeight="1">
      <c r="A551" s="329">
        <v>548</v>
      </c>
      <c r="B551" s="345">
        <v>2</v>
      </c>
      <c r="C551" s="331">
        <v>50</v>
      </c>
      <c r="D551" s="358">
        <f>測定日数!M54</f>
        <v>35</v>
      </c>
      <c r="E551" s="359">
        <f>mm!M54</f>
        <v>60.001413545644546</v>
      </c>
      <c r="F551" s="360">
        <f>pH!M54</f>
        <v>4.2699999999999996</v>
      </c>
      <c r="G551" s="360">
        <f>EC!M54</f>
        <v>3.5</v>
      </c>
      <c r="H551" s="361">
        <f>'SO4'!M54</f>
        <v>36.299999999999997</v>
      </c>
      <c r="I551" s="361">
        <f>'NO3'!M54</f>
        <v>27.4</v>
      </c>
      <c r="J551" s="361">
        <f>Cl!M54</f>
        <v>29.3</v>
      </c>
      <c r="K551" s="361">
        <f>H!M54</f>
        <v>53.703179637025336</v>
      </c>
      <c r="L551" s="361">
        <f>'NH4'!M54</f>
        <v>37.799999999999997</v>
      </c>
      <c r="M551" s="361">
        <f>Na!M54</f>
        <v>28.8</v>
      </c>
      <c r="N551" s="361">
        <f>K!M54</f>
        <v>2.6</v>
      </c>
      <c r="O551" s="361">
        <f>Mg!M54</f>
        <v>3.2</v>
      </c>
      <c r="P551" s="362">
        <f>Ca!M54</f>
        <v>4.7</v>
      </c>
      <c r="Q551" s="363">
        <f t="shared" si="1201"/>
        <v>0.10313870761673118</v>
      </c>
      <c r="R551" s="364">
        <f t="shared" si="1202"/>
        <v>129.30000000000001</v>
      </c>
      <c r="S551" s="365">
        <f t="shared" si="1203"/>
        <v>138.7031796370253</v>
      </c>
      <c r="T551" s="365">
        <f t="shared" si="1204"/>
        <v>129.40313870761673</v>
      </c>
      <c r="U551" s="365">
        <f t="shared" si="1224"/>
        <v>3.5086074910606087</v>
      </c>
      <c r="V551" s="365">
        <f t="shared" si="1206"/>
        <v>3.468788422007147</v>
      </c>
      <c r="W551" s="358">
        <f t="shared" si="1225"/>
        <v>-1.3050816452218645</v>
      </c>
      <c r="X551" s="366">
        <f t="shared" si="1208"/>
        <v>60.001413545644546</v>
      </c>
      <c r="Y551" s="367">
        <f t="shared" ref="Y551:AA551" si="1246">H551*$E551/1000</f>
        <v>2.1780513117068967</v>
      </c>
      <c r="Z551" s="367">
        <f t="shared" si="1246"/>
        <v>1.6440387311506603</v>
      </c>
      <c r="AA551" s="367">
        <f t="shared" si="1246"/>
        <v>1.7580414168873852</v>
      </c>
      <c r="AB551" s="367">
        <f t="shared" ref="AB551:AF551" si="1247">L551*$E551/1000</f>
        <v>2.2680534320253636</v>
      </c>
      <c r="AC551" s="367">
        <f t="shared" si="1247"/>
        <v>1.728040710114563</v>
      </c>
      <c r="AD551" s="367">
        <f t="shared" si="1247"/>
        <v>0.15600367521867584</v>
      </c>
      <c r="AE551" s="367">
        <f t="shared" si="1247"/>
        <v>0.19200452334606258</v>
      </c>
      <c r="AF551" s="367">
        <f t="shared" si="1247"/>
        <v>0.28200664366452932</v>
      </c>
      <c r="AG551" s="368">
        <f t="shared" si="1211"/>
        <v>3.2222666901171944</v>
      </c>
      <c r="AH551" s="369"/>
      <c r="AI551" s="344">
        <v>268.00317963702531</v>
      </c>
      <c r="AJ551" s="193"/>
      <c r="AK551" s="193"/>
      <c r="AL551" s="193"/>
      <c r="AM551" s="193"/>
    </row>
    <row r="552" spans="1:39" ht="12.75" customHeight="1">
      <c r="A552" s="329">
        <v>549</v>
      </c>
      <c r="B552" s="345">
        <v>2</v>
      </c>
      <c r="C552" s="331">
        <v>51</v>
      </c>
      <c r="D552" s="358">
        <f>測定日数!M55</f>
        <v>35</v>
      </c>
      <c r="E552" s="359">
        <f>mm!M55</f>
        <v>70</v>
      </c>
      <c r="F552" s="360">
        <f>pH!M55</f>
        <v>4.4691488295665147</v>
      </c>
      <c r="G552" s="360">
        <f>EC!M55</f>
        <v>4.0889285714285721</v>
      </c>
      <c r="H552" s="361">
        <f>'SO4'!M55</f>
        <v>41.182594211950864</v>
      </c>
      <c r="I552" s="361">
        <f>'NO3'!M55</f>
        <v>24.637731241504824</v>
      </c>
      <c r="J552" s="361">
        <f>Cl!M55</f>
        <v>87.815837195244811</v>
      </c>
      <c r="K552" s="361">
        <f>H!M55</f>
        <v>33.950890541497756</v>
      </c>
      <c r="L552" s="361">
        <f>'NH4'!M55</f>
        <v>39.760848907190372</v>
      </c>
      <c r="M552" s="361">
        <f>Na!M55</f>
        <v>73.671782762691848</v>
      </c>
      <c r="N552" s="361">
        <f>K!M55</f>
        <v>4.1980270369017161</v>
      </c>
      <c r="O552" s="361">
        <f>Mg!M55</f>
        <v>11.272321428571429</v>
      </c>
      <c r="P552" s="362">
        <f>Ca!M55</f>
        <v>14.59402623324779</v>
      </c>
      <c r="Q552" s="363">
        <f t="shared" si="1201"/>
        <v>0.1631437778017</v>
      </c>
      <c r="R552" s="364">
        <f t="shared" si="1202"/>
        <v>194.81875686065138</v>
      </c>
      <c r="S552" s="365">
        <f t="shared" si="1203"/>
        <v>203.31424457192011</v>
      </c>
      <c r="T552" s="365">
        <f t="shared" si="1204"/>
        <v>194.98190063845308</v>
      </c>
      <c r="U552" s="365">
        <f t="shared" si="1224"/>
        <v>2.1338315790703293</v>
      </c>
      <c r="V552" s="365">
        <f t="shared" si="1206"/>
        <v>2.0919971316985828</v>
      </c>
      <c r="W552" s="358">
        <f t="shared" si="1225"/>
        <v>-5.273403141209454</v>
      </c>
      <c r="X552" s="366">
        <f t="shared" si="1208"/>
        <v>70</v>
      </c>
      <c r="Y552" s="367">
        <f t="shared" ref="Y552:AA552" si="1248">H552*$E552/1000</f>
        <v>2.8827815948365605</v>
      </c>
      <c r="Z552" s="367">
        <f t="shared" si="1248"/>
        <v>1.7246411869053377</v>
      </c>
      <c r="AA552" s="367">
        <f t="shared" si="1248"/>
        <v>6.147108603667137</v>
      </c>
      <c r="AB552" s="367">
        <f t="shared" ref="AB552:AF552" si="1249">L552*$E552/1000</f>
        <v>2.7832594235033263</v>
      </c>
      <c r="AC552" s="367">
        <f t="shared" si="1249"/>
        <v>5.1570247933884295</v>
      </c>
      <c r="AD552" s="367">
        <f t="shared" si="1249"/>
        <v>0.29386189258312018</v>
      </c>
      <c r="AE552" s="367">
        <f t="shared" si="1249"/>
        <v>0.7890625</v>
      </c>
      <c r="AF552" s="367">
        <f t="shared" si="1249"/>
        <v>1.0215818363273452</v>
      </c>
      <c r="AG552" s="368">
        <f t="shared" si="1211"/>
        <v>2.3765623379048431</v>
      </c>
      <c r="AH552" s="369"/>
      <c r="AI552" s="344">
        <v>398.13300143257152</v>
      </c>
      <c r="AJ552" s="193"/>
      <c r="AK552" s="193"/>
      <c r="AL552" s="193"/>
      <c r="AM552" s="193"/>
    </row>
    <row r="553" spans="1:39" ht="12.75" customHeight="1">
      <c r="A553" s="329">
        <v>550</v>
      </c>
      <c r="B553" s="345">
        <v>2</v>
      </c>
      <c r="C553" s="331">
        <v>52</v>
      </c>
      <c r="D553" s="358">
        <f>測定日数!M56</f>
        <v>35</v>
      </c>
      <c r="E553" s="359">
        <f>mm!M56</f>
        <v>51.159401527231203</v>
      </c>
      <c r="F553" s="360">
        <f>pH!M56</f>
        <v>4.7</v>
      </c>
      <c r="G553" s="360">
        <f>EC!M56</f>
        <v>2.8</v>
      </c>
      <c r="H553" s="361">
        <f>'SO4'!M56</f>
        <v>26</v>
      </c>
      <c r="I553" s="361">
        <f>'NO3'!M56</f>
        <v>18.7</v>
      </c>
      <c r="J553" s="361">
        <f>Cl!M56</f>
        <v>97.8</v>
      </c>
      <c r="K553" s="361">
        <f>H!M56</f>
        <v>19.952623149688797</v>
      </c>
      <c r="L553" s="361">
        <f>'NH4'!M56</f>
        <v>23.6</v>
      </c>
      <c r="M553" s="361">
        <f>Na!M56</f>
        <v>90.5</v>
      </c>
      <c r="N553" s="361">
        <f>K!M56</f>
        <v>3</v>
      </c>
      <c r="O553" s="361">
        <f>Mg!M56</f>
        <v>10.5</v>
      </c>
      <c r="P553" s="362">
        <f>Ca!M56</f>
        <v>9.1999999999999993</v>
      </c>
      <c r="Q553" s="363">
        <f t="shared" si="1201"/>
        <v>0.27760142118247438</v>
      </c>
      <c r="R553" s="364">
        <f t="shared" si="1202"/>
        <v>168.5</v>
      </c>
      <c r="S553" s="365">
        <f t="shared" si="1203"/>
        <v>176.45262314968878</v>
      </c>
      <c r="T553" s="365">
        <f t="shared" si="1204"/>
        <v>168.77760142118248</v>
      </c>
      <c r="U553" s="365">
        <f t="shared" si="1224"/>
        <v>2.3054247499482892</v>
      </c>
      <c r="V553" s="365">
        <f t="shared" si="1206"/>
        <v>2.2231604252050974</v>
      </c>
      <c r="W553" s="358">
        <f t="shared" si="1225"/>
        <v>1.1393553633667324</v>
      </c>
      <c r="X553" s="366">
        <f t="shared" si="1208"/>
        <v>51.159401527231203</v>
      </c>
      <c r="Y553" s="367">
        <f t="shared" ref="Y553:AA553" si="1250">H553*$E553/1000</f>
        <v>1.3301444397080113</v>
      </c>
      <c r="Z553" s="367">
        <f t="shared" si="1250"/>
        <v>0.95668080855922344</v>
      </c>
      <c r="AA553" s="367">
        <f t="shared" si="1250"/>
        <v>5.0033894693632117</v>
      </c>
      <c r="AB553" s="367">
        <f t="shared" ref="AB553:AF553" si="1251">L553*$E553/1000</f>
        <v>1.2073618760426563</v>
      </c>
      <c r="AC553" s="367">
        <f t="shared" si="1251"/>
        <v>4.6299258382144233</v>
      </c>
      <c r="AD553" s="367">
        <f t="shared" si="1251"/>
        <v>0.15347820458169362</v>
      </c>
      <c r="AE553" s="367">
        <f t="shared" si="1251"/>
        <v>0.53717371603592767</v>
      </c>
      <c r="AF553" s="367">
        <f t="shared" si="1251"/>
        <v>0.47066649405052702</v>
      </c>
      <c r="AG553" s="368">
        <f t="shared" si="1211"/>
        <v>1.0207642592364576</v>
      </c>
      <c r="AH553" s="369"/>
      <c r="AI553" s="344">
        <v>344.95262314968875</v>
      </c>
      <c r="AJ553" s="193"/>
      <c r="AK553" s="193"/>
      <c r="AL553" s="193"/>
      <c r="AM553" s="193"/>
    </row>
    <row r="554" spans="1:39" ht="12.75" customHeight="1">
      <c r="A554" s="329">
        <v>551</v>
      </c>
      <c r="B554" s="345">
        <v>3</v>
      </c>
      <c r="C554" s="371">
        <v>1</v>
      </c>
      <c r="D554" s="346">
        <f>測定日数!N5</f>
        <v>28</v>
      </c>
      <c r="E554" s="347">
        <f>mm!N5</f>
        <v>32.728650142125488</v>
      </c>
      <c r="F554" s="348">
        <f>pH!N5</f>
        <v>5.5579469498754204</v>
      </c>
      <c r="G554" s="348">
        <f>EC!N5</f>
        <v>3.9780392919665428</v>
      </c>
      <c r="H554" s="349">
        <f>'SO4'!N5</f>
        <v>36.864844901493129</v>
      </c>
      <c r="I554" s="349">
        <f>'NO3'!N5</f>
        <v>25.67768895289332</v>
      </c>
      <c r="J554" s="349">
        <f>Cl!N5</f>
        <v>132.79837554811269</v>
      </c>
      <c r="K554" s="349">
        <f>H!N5</f>
        <v>2.7672796546901126</v>
      </c>
      <c r="L554" s="349">
        <f>'NH4'!N5</f>
        <v>32.910546779172577</v>
      </c>
      <c r="M554" s="349">
        <f>Na!N5</f>
        <v>117.39754207278384</v>
      </c>
      <c r="N554" s="349">
        <f>K!N5</f>
        <v>6.669904184371175</v>
      </c>
      <c r="O554" s="349">
        <f>Mg!N5</f>
        <v>18.180654815633645</v>
      </c>
      <c r="P554" s="350">
        <f>Ca!N5</f>
        <v>49.966427326129171</v>
      </c>
      <c r="Q554" s="351">
        <f t="shared" si="1201"/>
        <v>2.001560100109292</v>
      </c>
      <c r="R554" s="352">
        <f t="shared" si="1202"/>
        <v>232.20575430399225</v>
      </c>
      <c r="S554" s="353">
        <f t="shared" si="1203"/>
        <v>296.03943697454338</v>
      </c>
      <c r="T554" s="353">
        <f t="shared" si="1204"/>
        <v>234.20731440410157</v>
      </c>
      <c r="U554" s="353">
        <f t="shared" si="1224"/>
        <v>12.084101043315053</v>
      </c>
      <c r="V554" s="353">
        <f t="shared" si="1206"/>
        <v>11.661009220646406</v>
      </c>
      <c r="W554" s="346">
        <f t="shared" si="1225"/>
        <v>-5.6306680125236674</v>
      </c>
      <c r="X554" s="354">
        <f t="shared" si="1208"/>
        <v>32.728650142125488</v>
      </c>
      <c r="Y554" s="355">
        <f t="shared" ref="Y554:AA554" si="1252">H554*$E554/1000</f>
        <v>1.2065366113246871</v>
      </c>
      <c r="Z554" s="355">
        <f t="shared" si="1252"/>
        <v>0.84039609819756611</v>
      </c>
      <c r="AA554" s="355">
        <f t="shared" si="1252"/>
        <v>4.3463115727567718</v>
      </c>
      <c r="AB554" s="355">
        <f t="shared" ref="AB554:AF554" si="1253">L554*$E554/1000</f>
        <v>1.077117771521594</v>
      </c>
      <c r="AC554" s="355">
        <f t="shared" si="1253"/>
        <v>3.8422630820455996</v>
      </c>
      <c r="AD554" s="355">
        <f t="shared" si="1253"/>
        <v>0.21829696053178305</v>
      </c>
      <c r="AE554" s="355">
        <f t="shared" si="1253"/>
        <v>0.59502829081562258</v>
      </c>
      <c r="AF554" s="355">
        <f t="shared" si="1253"/>
        <v>1.6353337188088204</v>
      </c>
      <c r="AG554" s="356">
        <f t="shared" si="1211"/>
        <v>9.0569327663774526E-2</v>
      </c>
      <c r="AH554" s="357"/>
      <c r="AI554" s="344">
        <v>528.24519127853569</v>
      </c>
      <c r="AJ554" s="193"/>
      <c r="AK554" s="193"/>
      <c r="AL554" s="193"/>
      <c r="AM554" s="193"/>
    </row>
    <row r="555" spans="1:39" ht="12.75" customHeight="1">
      <c r="A555" s="329">
        <v>552</v>
      </c>
      <c r="B555" s="345">
        <v>3</v>
      </c>
      <c r="C555" s="371">
        <v>2</v>
      </c>
      <c r="D555" s="346">
        <f>測定日数!N6</f>
        <v>28</v>
      </c>
      <c r="E555" s="347">
        <f>mm!N6</f>
        <v>66.204555099731223</v>
      </c>
      <c r="F555" s="348">
        <f>pH!N6</f>
        <v>6.0918544291537176</v>
      </c>
      <c r="G555" s="348">
        <f>EC!N6</f>
        <v>3.1738461538461538</v>
      </c>
      <c r="H555" s="349">
        <f>'SO4'!N6</f>
        <v>42.044922329111245</v>
      </c>
      <c r="I555" s="349">
        <f>'NO3'!N6</f>
        <v>40.070173858211348</v>
      </c>
      <c r="J555" s="349">
        <f>Cl!N6</f>
        <v>132.73787970240102</v>
      </c>
      <c r="K555" s="349">
        <f>H!N6</f>
        <v>0.8093671448913875</v>
      </c>
      <c r="L555" s="349">
        <f>'NH4'!N6</f>
        <v>49.471600054957925</v>
      </c>
      <c r="M555" s="349">
        <f>Na!N6</f>
        <v>134.90063852824682</v>
      </c>
      <c r="N555" s="349">
        <f>K!N6</f>
        <v>22.754998279551618</v>
      </c>
      <c r="O555" s="349">
        <f>Mg!N6</f>
        <v>53.983579138163748</v>
      </c>
      <c r="P555" s="350">
        <f>Ca!N6</f>
        <v>9.8304862248423515</v>
      </c>
      <c r="Q555" s="351">
        <f t="shared" si="1201"/>
        <v>6.8434660062896837</v>
      </c>
      <c r="R555" s="352">
        <f t="shared" si="1202"/>
        <v>256.89789821883483</v>
      </c>
      <c r="S555" s="353">
        <f t="shared" si="1203"/>
        <v>335.56473473365992</v>
      </c>
      <c r="T555" s="353">
        <f t="shared" si="1204"/>
        <v>263.74136422512453</v>
      </c>
      <c r="U555" s="353"/>
      <c r="V555" s="353">
        <f t="shared" si="1206"/>
        <v>11.984421755980634</v>
      </c>
      <c r="W555" s="346"/>
      <c r="X555" s="354">
        <f t="shared" si="1208"/>
        <v>66.204555099731223</v>
      </c>
      <c r="Y555" s="355">
        <f t="shared" ref="Y555:AA555" si="1254">H555*$E555/1000</f>
        <v>2.7835653770015649</v>
      </c>
      <c r="Z555" s="355">
        <f t="shared" si="1254"/>
        <v>2.6528280330517626</v>
      </c>
      <c r="AA555" s="355">
        <f t="shared" si="1254"/>
        <v>8.7878522705791013</v>
      </c>
      <c r="AB555" s="355">
        <f t="shared" ref="AB555:AF555" si="1255">L555*$E555/1000</f>
        <v>3.2752452717103284</v>
      </c>
      <c r="AC555" s="355">
        <f t="shared" si="1255"/>
        <v>8.9310367564322402</v>
      </c>
      <c r="AD555" s="355">
        <f t="shared" si="1255"/>
        <v>1.5064845373928641</v>
      </c>
      <c r="AE555" s="355">
        <f t="shared" si="1255"/>
        <v>3.5739588395332631</v>
      </c>
      <c r="AF555" s="355">
        <f t="shared" si="1255"/>
        <v>0.65082296692972419</v>
      </c>
      <c r="AG555" s="356">
        <f t="shared" si="1211"/>
        <v>5.3583791739874008E-2</v>
      </c>
      <c r="AH555" s="357"/>
      <c r="AI555" s="344">
        <v>0</v>
      </c>
      <c r="AJ555" s="193"/>
      <c r="AK555" s="193"/>
      <c r="AL555" s="193"/>
      <c r="AM555" s="193"/>
    </row>
    <row r="556" spans="1:39" ht="12.75" customHeight="1">
      <c r="A556" s="329">
        <v>553</v>
      </c>
      <c r="B556" s="345">
        <v>3</v>
      </c>
      <c r="C556" s="371">
        <v>3</v>
      </c>
      <c r="D556" s="346">
        <f>測定日数!N7</f>
        <v>28</v>
      </c>
      <c r="E556" s="347">
        <f>mm!N7</f>
        <v>25.127388535031848</v>
      </c>
      <c r="F556" s="348">
        <f>pH!N7</f>
        <v>6.3877674244752907</v>
      </c>
      <c r="G556" s="348">
        <f>EC!N7</f>
        <v>5.1699873257287701</v>
      </c>
      <c r="H556" s="349">
        <f>'SO4'!N7</f>
        <v>54.664527883396701</v>
      </c>
      <c r="I556" s="349">
        <f>'NO3'!N7</f>
        <v>42.804693568829464</v>
      </c>
      <c r="J556" s="349">
        <f>Cl!N7</f>
        <v>159.71762653266617</v>
      </c>
      <c r="K556" s="349">
        <f>H!N7</f>
        <v>0.40947988771448512</v>
      </c>
      <c r="L556" s="349">
        <f>'NH4'!N7</f>
        <v>37.928460780171804</v>
      </c>
      <c r="M556" s="349">
        <f>Na!N7</f>
        <v>151.26246762550281</v>
      </c>
      <c r="N556" s="349">
        <f>K!N7</f>
        <v>9.1219096334185839</v>
      </c>
      <c r="O556" s="349">
        <f>Mg!N7</f>
        <v>22.97850589640478</v>
      </c>
      <c r="P556" s="350">
        <f>Ca!N7</f>
        <v>84.139100126742704</v>
      </c>
      <c r="Q556" s="351">
        <f t="shared" si="1201"/>
        <v>13.526614392680495</v>
      </c>
      <c r="R556" s="352">
        <f t="shared" si="1202"/>
        <v>311.85137586828904</v>
      </c>
      <c r="S556" s="353">
        <f t="shared" si="1203"/>
        <v>412.95752997310262</v>
      </c>
      <c r="T556" s="353">
        <f t="shared" si="1204"/>
        <v>325.37799026096951</v>
      </c>
      <c r="U556" s="353">
        <f t="shared" ref="U556:U557" si="1256">(S556-R556)/(R556+S556)*100</f>
        <v>13.949353172950449</v>
      </c>
      <c r="V556" s="353">
        <f t="shared" si="1206"/>
        <v>11.861753540499858</v>
      </c>
      <c r="W556" s="346">
        <f t="shared" ref="W556:W557" si="1257">100*((349.7*10^(2-F556)+(80*2*H556+71.5*I556+76.3*J556+73.5*L556+50.1*M556+73.5*N556+59.8*2*P556+53.3*2*O556)/10000)-G556)/((349.7*10^(2-F556)+(80*2*H556+71.5*I556+76.3*J556+73.5*L556+50.1*M556+73.5*N556+59.8*2*P556+53.3*2*O556)/10000)+G556)</f>
        <v>-4.0391918970850966</v>
      </c>
      <c r="X556" s="354">
        <f t="shared" si="1208"/>
        <v>25.127388535031848</v>
      </c>
      <c r="Y556" s="355">
        <f t="shared" ref="Y556:AA556" si="1258">H556*$E556/1000</f>
        <v>1.373576831210191</v>
      </c>
      <c r="Z556" s="355">
        <f t="shared" si="1258"/>
        <v>1.075570166426957</v>
      </c>
      <c r="AA556" s="355">
        <f t="shared" si="1258"/>
        <v>4.0132868577794145</v>
      </c>
      <c r="AB556" s="355">
        <f t="shared" ref="AB556:AF556" si="1259">L556*$E556/1000</f>
        <v>0.95304317055909404</v>
      </c>
      <c r="AC556" s="355">
        <f t="shared" si="1259"/>
        <v>3.8008307947936855</v>
      </c>
      <c r="AD556" s="355">
        <f t="shared" si="1259"/>
        <v>0.22920976754035868</v>
      </c>
      <c r="AE556" s="355">
        <f t="shared" si="1259"/>
        <v>0.57738984561348317</v>
      </c>
      <c r="AF556" s="355">
        <f t="shared" si="1259"/>
        <v>2.1141958598726114</v>
      </c>
      <c r="AG556" s="356">
        <f t="shared" si="1211"/>
        <v>1.0289160235883082E-2</v>
      </c>
      <c r="AH556" s="357"/>
      <c r="AI556" s="344">
        <v>724.80890584139161</v>
      </c>
      <c r="AJ556" s="193"/>
      <c r="AK556" s="193"/>
      <c r="AL556" s="193"/>
      <c r="AM556" s="193"/>
    </row>
    <row r="557" spans="1:39" ht="12.75" customHeight="1">
      <c r="A557" s="329">
        <v>554</v>
      </c>
      <c r="B557" s="345">
        <v>3</v>
      </c>
      <c r="C557" s="371">
        <v>4</v>
      </c>
      <c r="D557" s="346">
        <f>測定日数!N8</f>
        <v>21</v>
      </c>
      <c r="E557" s="347">
        <f>mm!N8</f>
        <v>69.884994540980841</v>
      </c>
      <c r="F557" s="348">
        <f>pH!N8</f>
        <v>5.1351722797128749</v>
      </c>
      <c r="G557" s="348">
        <f>EC!N8</f>
        <v>1.6851099977226145</v>
      </c>
      <c r="H557" s="349">
        <f>'SO4'!N8</f>
        <v>23.620631774216871</v>
      </c>
      <c r="I557" s="349">
        <f>'NO3'!N8</f>
        <v>25.024140976943432</v>
      </c>
      <c r="J557" s="349">
        <f>Cl!N8</f>
        <v>21.037867116697054</v>
      </c>
      <c r="K557" s="349">
        <f>H!N8</f>
        <v>7.325338875802001</v>
      </c>
      <c r="L557" s="349">
        <f>'NH4'!N8</f>
        <v>31.138989408310717</v>
      </c>
      <c r="M557" s="349">
        <f>Na!N8</f>
        <v>15.726529904274983</v>
      </c>
      <c r="N557" s="349">
        <f>K!N8</f>
        <v>2.9833918024882795</v>
      </c>
      <c r="O557" s="349">
        <f>Mg!N8</f>
        <v>5.2301628169043397</v>
      </c>
      <c r="P557" s="350">
        <f>Ca!N8</f>
        <v>22.245886065329067</v>
      </c>
      <c r="Q557" s="351">
        <f t="shared" si="1201"/>
        <v>0.75612563958899925</v>
      </c>
      <c r="R557" s="352">
        <f t="shared" si="1202"/>
        <v>93.303271642074236</v>
      </c>
      <c r="S557" s="353">
        <f t="shared" si="1203"/>
        <v>112.12634775534281</v>
      </c>
      <c r="T557" s="353">
        <f t="shared" si="1204"/>
        <v>94.059397281663237</v>
      </c>
      <c r="U557" s="353">
        <f t="shared" si="1256"/>
        <v>9.1627858575029038</v>
      </c>
      <c r="V557" s="353">
        <f t="shared" si="1206"/>
        <v>8.762463413965369</v>
      </c>
      <c r="W557" s="346">
        <f t="shared" si="1257"/>
        <v>-1.8177205723623222</v>
      </c>
      <c r="X557" s="354">
        <f t="shared" si="1208"/>
        <v>69.884994540980841</v>
      </c>
      <c r="Y557" s="355">
        <f t="shared" ref="Y557:AA557" si="1260">H557*$E557/1000</f>
        <v>1.6507277225956647</v>
      </c>
      <c r="Z557" s="355">
        <f t="shared" si="1260"/>
        <v>1.7488119555664268</v>
      </c>
      <c r="AA557" s="355">
        <f t="shared" si="1260"/>
        <v>1.470231228604254</v>
      </c>
      <c r="AB557" s="355">
        <f t="shared" ref="AB557:AF557" si="1261">L557*$E557/1000</f>
        <v>2.1761481048114546</v>
      </c>
      <c r="AC557" s="355">
        <f t="shared" si="1261"/>
        <v>1.099048456508829</v>
      </c>
      <c r="AD557" s="355">
        <f t="shared" si="1261"/>
        <v>0.20849431983050043</v>
      </c>
      <c r="AE557" s="355">
        <f t="shared" si="1261"/>
        <v>0.36550989990780081</v>
      </c>
      <c r="AF557" s="355">
        <f t="shared" si="1261"/>
        <v>1.5546536262348036</v>
      </c>
      <c r="AG557" s="356">
        <f t="shared" si="1211"/>
        <v>0.5119312673462576</v>
      </c>
      <c r="AH557" s="357"/>
      <c r="AI557" s="344">
        <v>214.86989477525955</v>
      </c>
      <c r="AJ557" s="193"/>
      <c r="AK557" s="193"/>
      <c r="AL557" s="193"/>
      <c r="AM557" s="193"/>
    </row>
    <row r="558" spans="1:39" ht="12.75" customHeight="1">
      <c r="A558" s="329">
        <v>555</v>
      </c>
      <c r="B558" s="345">
        <v>3</v>
      </c>
      <c r="C558" s="371">
        <v>5</v>
      </c>
      <c r="D558" s="346">
        <f>測定日数!N9</f>
        <v>0</v>
      </c>
      <c r="E558" s="347"/>
      <c r="F558" s="348"/>
      <c r="G558" s="348"/>
      <c r="H558" s="349"/>
      <c r="I558" s="349"/>
      <c r="J558" s="349"/>
      <c r="K558" s="349"/>
      <c r="L558" s="349"/>
      <c r="M558" s="349"/>
      <c r="N558" s="349"/>
      <c r="O558" s="349"/>
      <c r="P558" s="350"/>
      <c r="Q558" s="351"/>
      <c r="R558" s="352"/>
      <c r="S558" s="353"/>
      <c r="T558" s="353"/>
      <c r="U558" s="353"/>
      <c r="V558" s="353"/>
      <c r="W558" s="346"/>
      <c r="X558" s="354"/>
      <c r="Y558" s="355"/>
      <c r="Z558" s="355"/>
      <c r="AA558" s="355"/>
      <c r="AB558" s="355"/>
      <c r="AC558" s="355"/>
      <c r="AD558" s="355"/>
      <c r="AE558" s="355"/>
      <c r="AF558" s="355"/>
      <c r="AG558" s="356"/>
      <c r="AH558" s="357"/>
      <c r="AI558" s="344"/>
      <c r="AJ558" s="193"/>
      <c r="AK558" s="193"/>
      <c r="AL558" s="193"/>
      <c r="AM558" s="193"/>
    </row>
    <row r="559" spans="1:39" ht="12.75" customHeight="1">
      <c r="A559" s="329">
        <v>556</v>
      </c>
      <c r="B559" s="345">
        <v>3</v>
      </c>
      <c r="C559" s="371">
        <v>6</v>
      </c>
      <c r="D559" s="346">
        <f>測定日数!N10</f>
        <v>0</v>
      </c>
      <c r="E559" s="347"/>
      <c r="F559" s="348"/>
      <c r="G559" s="348"/>
      <c r="H559" s="349"/>
      <c r="I559" s="349"/>
      <c r="J559" s="349"/>
      <c r="K559" s="349"/>
      <c r="L559" s="349"/>
      <c r="M559" s="349"/>
      <c r="N559" s="349"/>
      <c r="O559" s="349"/>
      <c r="P559" s="350"/>
      <c r="Q559" s="351"/>
      <c r="R559" s="352"/>
      <c r="S559" s="353"/>
      <c r="T559" s="353"/>
      <c r="U559" s="353"/>
      <c r="V559" s="353"/>
      <c r="W559" s="346"/>
      <c r="X559" s="354"/>
      <c r="Y559" s="355"/>
      <c r="Z559" s="355"/>
      <c r="AA559" s="355"/>
      <c r="AB559" s="355"/>
      <c r="AC559" s="355"/>
      <c r="AD559" s="355"/>
      <c r="AE559" s="355"/>
      <c r="AF559" s="355"/>
      <c r="AG559" s="356"/>
      <c r="AH559" s="357"/>
      <c r="AI559" s="344"/>
      <c r="AJ559" s="193"/>
      <c r="AK559" s="193"/>
      <c r="AL559" s="193"/>
      <c r="AM559" s="193"/>
    </row>
    <row r="560" spans="1:39" ht="12.75" customHeight="1">
      <c r="A560" s="329">
        <v>557</v>
      </c>
      <c r="B560" s="345">
        <v>3</v>
      </c>
      <c r="C560" s="371">
        <v>7</v>
      </c>
      <c r="D560" s="346">
        <f>測定日数!N11</f>
        <v>28</v>
      </c>
      <c r="E560" s="347">
        <f>mm!N11</f>
        <v>52.5</v>
      </c>
      <c r="F560" s="348">
        <f>pH!N11</f>
        <v>4.88</v>
      </c>
      <c r="G560" s="348">
        <f>EC!N11</f>
        <v>1.97</v>
      </c>
      <c r="H560" s="349">
        <f>'SO4'!N11</f>
        <v>25.9</v>
      </c>
      <c r="I560" s="349">
        <f>'NO3'!N11</f>
        <v>35</v>
      </c>
      <c r="J560" s="349">
        <f>Cl!N11</f>
        <v>22.9</v>
      </c>
      <c r="K560" s="349">
        <f>H!N11</f>
        <v>13.182567385564075</v>
      </c>
      <c r="L560" s="349">
        <f>'NH4'!N11</f>
        <v>28.9</v>
      </c>
      <c r="M560" s="349">
        <f>Na!N11</f>
        <v>19</v>
      </c>
      <c r="N560" s="349">
        <f>K!N11</f>
        <v>1.8</v>
      </c>
      <c r="O560" s="349">
        <f>Mg!N11</f>
        <v>6.1</v>
      </c>
      <c r="P560" s="350">
        <f>Ca!N11</f>
        <v>20</v>
      </c>
      <c r="Q560" s="351">
        <f t="shared" ref="Q560:Q568" si="1262">1.24*10^(F560-5.35)</f>
        <v>0.42016675361261135</v>
      </c>
      <c r="R560" s="352">
        <f t="shared" ref="R560:R568" si="1263">SUM(H560:J560)+H560</f>
        <v>109.69999999999999</v>
      </c>
      <c r="S560" s="353">
        <f t="shared" ref="S560:S568" si="1264">SUM(K560:P560)+O560+P560</f>
        <v>115.08256738556406</v>
      </c>
      <c r="T560" s="353">
        <f t="shared" ref="T560:T568" si="1265">SUM(H560:J560,Q560)+H560</f>
        <v>110.12016675361261</v>
      </c>
      <c r="U560" s="353">
        <f t="shared" ref="U560:U568" si="1266">(S560-R560)/(R560+S560)*100</f>
        <v>2.3945662015379896</v>
      </c>
      <c r="V560" s="353">
        <f t="shared" ref="V560:V568" si="1267">(S560-T560)/(S560+T560)*100</f>
        <v>2.2035259256153878</v>
      </c>
      <c r="W560" s="346">
        <f t="shared" ref="W560:W568" si="1268">100*((349.7*10^(2-F560)+(80*2*H560+71.5*I560+76.3*J560+73.5*L560+50.1*M560+73.5*N560+59.8*2*P560+53.3*2*O560)/10000)-G560)/((349.7*10^(2-F560)+(80*2*H560+71.5*I560+76.3*J560+73.5*L560+50.1*M560+73.5*N560+59.8*2*P560+53.3*2*O560)/10000)+G560)</f>
        <v>-1.144099400590028</v>
      </c>
      <c r="X560" s="354">
        <f t="shared" ref="X560:X568" si="1269">E560</f>
        <v>52.5</v>
      </c>
      <c r="Y560" s="355">
        <f t="shared" ref="Y560:AA560" si="1270">H560*$E560/1000</f>
        <v>1.35975</v>
      </c>
      <c r="Z560" s="355">
        <f t="shared" si="1270"/>
        <v>1.8374999999999999</v>
      </c>
      <c r="AA560" s="355">
        <f t="shared" si="1270"/>
        <v>1.20225</v>
      </c>
      <c r="AB560" s="355">
        <f t="shared" ref="AB560:AF560" si="1271">L560*$E560/1000</f>
        <v>1.51725</v>
      </c>
      <c r="AC560" s="355">
        <f t="shared" si="1271"/>
        <v>0.99750000000000005</v>
      </c>
      <c r="AD560" s="355">
        <f t="shared" si="1271"/>
        <v>9.4500000000000001E-2</v>
      </c>
      <c r="AE560" s="355">
        <f t="shared" si="1271"/>
        <v>0.32024999999999998</v>
      </c>
      <c r="AF560" s="355">
        <f t="shared" si="1271"/>
        <v>1.05</v>
      </c>
      <c r="AG560" s="356">
        <f t="shared" ref="AG560:AG568" si="1272">K560*$E560/1000</f>
        <v>0.6920847877421139</v>
      </c>
      <c r="AH560" s="357"/>
      <c r="AI560" s="344">
        <v>257.28721138568341</v>
      </c>
      <c r="AJ560" s="193"/>
      <c r="AK560" s="193"/>
      <c r="AL560" s="193"/>
      <c r="AM560" s="193"/>
    </row>
    <row r="561" spans="1:39" ht="12.75" customHeight="1">
      <c r="A561" s="329">
        <v>558</v>
      </c>
      <c r="B561" s="345">
        <v>3</v>
      </c>
      <c r="C561" s="371">
        <v>8</v>
      </c>
      <c r="D561" s="346">
        <f>測定日数!N12</f>
        <v>28</v>
      </c>
      <c r="E561" s="347">
        <f>mm!N12</f>
        <v>136.36687898089173</v>
      </c>
      <c r="F561" s="348">
        <f>pH!N12</f>
        <v>5.0235481506260822</v>
      </c>
      <c r="G561" s="348">
        <f>EC!N12</f>
        <v>3.8655971153127568</v>
      </c>
      <c r="H561" s="349">
        <f>'SO4'!N12</f>
        <v>31.421741741661258</v>
      </c>
      <c r="I561" s="349">
        <f>'NO3'!N12</f>
        <v>24.080547253361807</v>
      </c>
      <c r="J561" s="349">
        <f>Cl!N12</f>
        <v>137.09078402141944</v>
      </c>
      <c r="K561" s="349">
        <f>H!N12</f>
        <v>9.4722215929583093</v>
      </c>
      <c r="L561" s="349">
        <f>'NH4'!N12</f>
        <v>21.47279910362122</v>
      </c>
      <c r="M561" s="349">
        <f>Na!N12</f>
        <v>126.04276669872597</v>
      </c>
      <c r="N561" s="349">
        <f>K!N12</f>
        <v>4.7916827544533414</v>
      </c>
      <c r="O561" s="349">
        <f>Mg!N12</f>
        <v>17.749646027796306</v>
      </c>
      <c r="P561" s="350">
        <f>Ca!N12</f>
        <v>43.640009606935152</v>
      </c>
      <c r="Q561" s="351">
        <f t="shared" si="1262"/>
        <v>0.58474946857129839</v>
      </c>
      <c r="R561" s="352">
        <f t="shared" si="1263"/>
        <v>224.01481475810377</v>
      </c>
      <c r="S561" s="353">
        <f t="shared" si="1264"/>
        <v>284.55878141922176</v>
      </c>
      <c r="T561" s="353">
        <f t="shared" si="1265"/>
        <v>224.59956422667506</v>
      </c>
      <c r="U561" s="353">
        <f t="shared" si="1266"/>
        <v>11.904661806313671</v>
      </c>
      <c r="V561" s="353">
        <f t="shared" si="1267"/>
        <v>11.776143454249969</v>
      </c>
      <c r="W561" s="346">
        <f t="shared" si="1268"/>
        <v>-3.7266476990757305</v>
      </c>
      <c r="X561" s="354">
        <f t="shared" si="1269"/>
        <v>136.36687898089173</v>
      </c>
      <c r="Y561" s="355">
        <f t="shared" ref="Y561:AA561" si="1273">H561*$E561/1000</f>
        <v>4.2848848534539545</v>
      </c>
      <c r="Z561" s="355">
        <f t="shared" si="1273"/>
        <v>3.2837890730928345</v>
      </c>
      <c r="AA561" s="355">
        <f t="shared" si="1273"/>
        <v>18.694642354044472</v>
      </c>
      <c r="AB561" s="355">
        <f t="shared" ref="AB561:AF561" si="1274">L561*$E561/1000</f>
        <v>2.9281785967445151</v>
      </c>
      <c r="AC561" s="355">
        <f t="shared" si="1274"/>
        <v>17.188058712821935</v>
      </c>
      <c r="AD561" s="355">
        <f t="shared" si="1274"/>
        <v>0.65342682229136473</v>
      </c>
      <c r="AE561" s="355">
        <f t="shared" si="1274"/>
        <v>2.4204638318261646</v>
      </c>
      <c r="AF561" s="355">
        <f t="shared" si="1274"/>
        <v>5.951051908793878</v>
      </c>
      <c r="AG561" s="356">
        <f t="shared" si="1272"/>
        <v>1.2916972956471353</v>
      </c>
      <c r="AH561" s="357"/>
      <c r="AI561" s="344">
        <v>508.5735961773255</v>
      </c>
      <c r="AJ561" s="193"/>
      <c r="AK561" s="193"/>
      <c r="AL561" s="193"/>
      <c r="AM561" s="193"/>
    </row>
    <row r="562" spans="1:39" ht="12.75" customHeight="1">
      <c r="A562" s="329">
        <v>559</v>
      </c>
      <c r="B562" s="345">
        <v>3</v>
      </c>
      <c r="C562" s="371">
        <v>9</v>
      </c>
      <c r="D562" s="346">
        <f>測定日数!N13</f>
        <v>28</v>
      </c>
      <c r="E562" s="347">
        <f>mm!N13</f>
        <v>130.90828025477708</v>
      </c>
      <c r="F562" s="348">
        <f>pH!N13</f>
        <v>4.62</v>
      </c>
      <c r="G562" s="348">
        <f>EC!N13</f>
        <v>4.4485424715121198</v>
      </c>
      <c r="H562" s="349">
        <f>'SO4'!N13</f>
        <v>33.60177426378737</v>
      </c>
      <c r="I562" s="349">
        <f>'NO3'!N13</f>
        <v>27.543050974874962</v>
      </c>
      <c r="J562" s="349">
        <f>Cl!N13</f>
        <v>155.64944120055938</v>
      </c>
      <c r="K562" s="349">
        <f>H!N13</f>
        <v>23.988329190194907</v>
      </c>
      <c r="L562" s="349">
        <f>'NH4'!N13</f>
        <v>26.500238811828726</v>
      </c>
      <c r="M562" s="349">
        <f>Na!N13</f>
        <v>116.60360557923758</v>
      </c>
      <c r="N562" s="349">
        <f>K!N13</f>
        <v>4.8760919925676065</v>
      </c>
      <c r="O562" s="349">
        <f>Mg!N13</f>
        <v>19.096696275333581</v>
      </c>
      <c r="P562" s="350">
        <f>Ca!N13</f>
        <v>45.316047594970904</v>
      </c>
      <c r="Q562" s="351">
        <f t="shared" si="1262"/>
        <v>0.23089880494619577</v>
      </c>
      <c r="R562" s="352">
        <f t="shared" si="1263"/>
        <v>250.39604070300908</v>
      </c>
      <c r="S562" s="353">
        <f t="shared" si="1264"/>
        <v>300.79375331443782</v>
      </c>
      <c r="T562" s="353">
        <f t="shared" si="1265"/>
        <v>250.62693950795529</v>
      </c>
      <c r="U562" s="353">
        <f t="shared" si="1266"/>
        <v>9.1434408181065656</v>
      </c>
      <c r="V562" s="353">
        <f t="shared" si="1267"/>
        <v>9.0977387064871635</v>
      </c>
      <c r="W562" s="346">
        <f t="shared" si="1268"/>
        <v>-1.4498785137684975</v>
      </c>
      <c r="X562" s="354">
        <f t="shared" si="1269"/>
        <v>130.90828025477708</v>
      </c>
      <c r="Y562" s="355">
        <f t="shared" ref="Y562:AA562" si="1275">H562*$E562/1000</f>
        <v>4.3987504823816321</v>
      </c>
      <c r="Z562" s="355">
        <f t="shared" si="1275"/>
        <v>3.6056134360905427</v>
      </c>
      <c r="AA562" s="355">
        <f t="shared" si="1275"/>
        <v>20.375800670182276</v>
      </c>
      <c r="AB562" s="355">
        <f t="shared" ref="AB562:AF562" si="1276">L562*$E562/1000</f>
        <v>3.4691006891973957</v>
      </c>
      <c r="AC562" s="355">
        <f t="shared" si="1276"/>
        <v>15.264377477884322</v>
      </c>
      <c r="AD562" s="355">
        <f t="shared" si="1276"/>
        <v>0.63832081711111455</v>
      </c>
      <c r="AE562" s="355">
        <f t="shared" si="1276"/>
        <v>2.499915667951726</v>
      </c>
      <c r="AF562" s="355">
        <f t="shared" si="1276"/>
        <v>5.9322458586012683</v>
      </c>
      <c r="AG562" s="356">
        <f t="shared" si="1272"/>
        <v>3.1402709204738848</v>
      </c>
      <c r="AH562" s="357"/>
      <c r="AI562" s="344">
        <v>551.18979401744696</v>
      </c>
      <c r="AJ562" s="193"/>
      <c r="AK562" s="193"/>
      <c r="AL562" s="193"/>
      <c r="AM562" s="193"/>
    </row>
    <row r="563" spans="1:39" ht="12.75" customHeight="1">
      <c r="A563" s="329">
        <v>560</v>
      </c>
      <c r="B563" s="345">
        <v>3</v>
      </c>
      <c r="C563" s="371">
        <v>10</v>
      </c>
      <c r="D563" s="346">
        <f>測定日数!N14</f>
        <v>28</v>
      </c>
      <c r="E563" s="347">
        <f>mm!N14</f>
        <v>114.63248407643313</v>
      </c>
      <c r="F563" s="348">
        <f>pH!N14</f>
        <v>4.3037814140227137</v>
      </c>
      <c r="G563" s="348">
        <f>EC!N14</f>
        <v>4.1176629272168599</v>
      </c>
      <c r="H563" s="349">
        <f>'SO4'!N14</f>
        <v>38.548457890214998</v>
      </c>
      <c r="I563" s="349">
        <f>'NO3'!N14</f>
        <v>35.679534567786078</v>
      </c>
      <c r="J563" s="349">
        <f>Cl!N14</f>
        <v>73.377784906217542</v>
      </c>
      <c r="K563" s="349">
        <f>H!N14</f>
        <v>49.68423256383565</v>
      </c>
      <c r="L563" s="349">
        <f>'NH4'!N14</f>
        <v>42.895733163184808</v>
      </c>
      <c r="M563" s="349">
        <f>Na!N14</f>
        <v>60.97651006454312</v>
      </c>
      <c r="N563" s="349">
        <f>K!N14</f>
        <v>3.945167215952142</v>
      </c>
      <c r="O563" s="349">
        <f>Mg!N14</f>
        <v>8.8847901332397399</v>
      </c>
      <c r="P563" s="350">
        <f>Ca!N14</f>
        <v>19.631944292641904</v>
      </c>
      <c r="Q563" s="351">
        <f t="shared" si="1262"/>
        <v>0.11148157588135128</v>
      </c>
      <c r="R563" s="352">
        <f t="shared" si="1263"/>
        <v>186.15423525443362</v>
      </c>
      <c r="S563" s="353">
        <f t="shared" si="1264"/>
        <v>214.53511185927897</v>
      </c>
      <c r="T563" s="353">
        <f t="shared" si="1265"/>
        <v>186.26571683031497</v>
      </c>
      <c r="U563" s="353">
        <f t="shared" si="1266"/>
        <v>7.0830125156262458</v>
      </c>
      <c r="V563" s="353">
        <f t="shared" si="1267"/>
        <v>7.0532276895209831</v>
      </c>
      <c r="W563" s="346">
        <f t="shared" si="1268"/>
        <v>0.3730151965355914</v>
      </c>
      <c r="X563" s="354">
        <f t="shared" si="1269"/>
        <v>114.63248407643313</v>
      </c>
      <c r="Y563" s="355">
        <f t="shared" ref="Y563:AA563" si="1277">H563*$E563/1000</f>
        <v>4.4189054852711234</v>
      </c>
      <c r="Z563" s="355">
        <f t="shared" si="1277"/>
        <v>4.0900336781962832</v>
      </c>
      <c r="AA563" s="355">
        <f t="shared" si="1277"/>
        <v>8.4114777598259174</v>
      </c>
      <c r="AB563" s="355">
        <f t="shared" ref="AB563:AF563" si="1278">L563*$E563/1000</f>
        <v>4.9172444487757065</v>
      </c>
      <c r="AC563" s="355">
        <f t="shared" si="1278"/>
        <v>6.9898888190102033</v>
      </c>
      <c r="AD563" s="355">
        <f t="shared" si="1278"/>
        <v>0.45224431806149995</v>
      </c>
      <c r="AE563" s="355">
        <f t="shared" si="1278"/>
        <v>1.0184855634710546</v>
      </c>
      <c r="AF563" s="355">
        <f t="shared" si="1278"/>
        <v>2.2504585415156955</v>
      </c>
      <c r="AG563" s="356">
        <f t="shared" si="1272"/>
        <v>5.6954269982236898</v>
      </c>
      <c r="AH563" s="357"/>
      <c r="AI563" s="344">
        <v>400.68934711371259</v>
      </c>
      <c r="AJ563" s="193"/>
      <c r="AK563" s="193"/>
      <c r="AL563" s="193"/>
      <c r="AM563" s="193"/>
    </row>
    <row r="564" spans="1:39" ht="12.75" customHeight="1">
      <c r="A564" s="329">
        <v>561</v>
      </c>
      <c r="B564" s="345">
        <v>3</v>
      </c>
      <c r="C564" s="371">
        <v>11</v>
      </c>
      <c r="D564" s="346">
        <f>測定日数!N15</f>
        <v>28</v>
      </c>
      <c r="E564" s="347">
        <f>mm!N15</f>
        <v>84.076433121019107</v>
      </c>
      <c r="F564" s="348">
        <f>pH!N15</f>
        <v>4.9000000000000004</v>
      </c>
      <c r="G564" s="348">
        <f>EC!N15</f>
        <v>3.07</v>
      </c>
      <c r="H564" s="349">
        <f>'SO4'!N15</f>
        <v>39.4</v>
      </c>
      <c r="I564" s="349">
        <f>'NO3'!N15</f>
        <v>46.282857603612321</v>
      </c>
      <c r="J564" s="349">
        <f>Cl!N15</f>
        <v>87.165021156558524</v>
      </c>
      <c r="K564" s="349">
        <f>H!N15</f>
        <v>12.589254117941662</v>
      </c>
      <c r="L564" s="349">
        <f>'NH4'!N15</f>
        <v>27.716186252771621</v>
      </c>
      <c r="M564" s="349">
        <f>Na!N15</f>
        <v>70.465419747716396</v>
      </c>
      <c r="N564" s="349">
        <f>K!N15</f>
        <v>4.6035805626598467</v>
      </c>
      <c r="O564" s="349">
        <f>Mg!N15</f>
        <v>12.335526315789474</v>
      </c>
      <c r="P564" s="350">
        <f>Ca!N15</f>
        <v>32.185628742514972</v>
      </c>
      <c r="Q564" s="351">
        <f t="shared" si="1262"/>
        <v>0.43996860264963428</v>
      </c>
      <c r="R564" s="352">
        <f t="shared" si="1263"/>
        <v>212.24787876017083</v>
      </c>
      <c r="S564" s="353">
        <f t="shared" si="1264"/>
        <v>204.41675079769843</v>
      </c>
      <c r="T564" s="353">
        <f t="shared" si="1265"/>
        <v>212.68784736282046</v>
      </c>
      <c r="U564" s="353">
        <f t="shared" si="1266"/>
        <v>-1.8794798998854705</v>
      </c>
      <c r="V564" s="353">
        <f t="shared" si="1267"/>
        <v>-1.9829789941416518</v>
      </c>
      <c r="W564" s="346">
        <f t="shared" si="1268"/>
        <v>1.6601910589984352</v>
      </c>
      <c r="X564" s="354">
        <f t="shared" si="1269"/>
        <v>84.076433121019107</v>
      </c>
      <c r="Y564" s="355">
        <f t="shared" ref="Y564:AA564" si="1279">H564*$E564/1000</f>
        <v>3.3126114649681528</v>
      </c>
      <c r="Z564" s="355">
        <f t="shared" si="1279"/>
        <v>3.8912975819597619</v>
      </c>
      <c r="AA564" s="355">
        <f t="shared" si="1279"/>
        <v>7.328524071761608</v>
      </c>
      <c r="AB564" s="355">
        <f t="shared" ref="AB564:AF564" si="1280">L564*$E564/1000</f>
        <v>2.3302780798508627</v>
      </c>
      <c r="AC564" s="355">
        <f t="shared" si="1280"/>
        <v>5.924481150763417</v>
      </c>
      <c r="AD564" s="355">
        <f t="shared" si="1280"/>
        <v>0.3870526332936941</v>
      </c>
      <c r="AE564" s="355">
        <f t="shared" si="1280"/>
        <v>1.0371270533020449</v>
      </c>
      <c r="AF564" s="355">
        <f t="shared" si="1280"/>
        <v>2.7060528624280105</v>
      </c>
      <c r="AG564" s="356">
        <f t="shared" si="1272"/>
        <v>1.0584595818906366</v>
      </c>
      <c r="AH564" s="357"/>
      <c r="AI564" s="344">
        <v>416.66462955786926</v>
      </c>
      <c r="AJ564" s="193"/>
      <c r="AK564" s="193"/>
      <c r="AL564" s="193"/>
      <c r="AM564" s="193"/>
    </row>
    <row r="565" spans="1:39" ht="12.75" customHeight="1">
      <c r="A565" s="329">
        <v>562</v>
      </c>
      <c r="B565" s="345">
        <v>3</v>
      </c>
      <c r="C565" s="371">
        <v>12</v>
      </c>
      <c r="D565" s="346">
        <f>測定日数!N16</f>
        <v>28</v>
      </c>
      <c r="E565" s="347">
        <f>mm!N16</f>
        <v>43.949044585987266</v>
      </c>
      <c r="F565" s="348">
        <f>pH!N16</f>
        <v>5.56</v>
      </c>
      <c r="G565" s="348">
        <f>EC!N16</f>
        <v>2.27</v>
      </c>
      <c r="H565" s="349">
        <f>'SO4'!N16</f>
        <v>37.784948475070259</v>
      </c>
      <c r="I565" s="349">
        <f>'NO3'!N16</f>
        <v>54.829866150620859</v>
      </c>
      <c r="J565" s="349">
        <f>Cl!N16</f>
        <v>31.311706629055003</v>
      </c>
      <c r="K565" s="349">
        <f>H!N16</f>
        <v>2.7542287033381689</v>
      </c>
      <c r="L565" s="349">
        <f>'NH4'!N16</f>
        <v>53.215077605321511</v>
      </c>
      <c r="M565" s="349">
        <f>Na!N16</f>
        <v>21.313614615050025</v>
      </c>
      <c r="N565" s="349">
        <f>K!N16</f>
        <v>4.3478260869565215</v>
      </c>
      <c r="O565" s="349">
        <f>Mg!N16</f>
        <v>5.7589469354175238</v>
      </c>
      <c r="P565" s="350">
        <f>Ca!N16</f>
        <v>26.946107784431138</v>
      </c>
      <c r="Q565" s="351">
        <f t="shared" si="1262"/>
        <v>2.0110445207250729</v>
      </c>
      <c r="R565" s="352">
        <f t="shared" si="1263"/>
        <v>161.71146972981637</v>
      </c>
      <c r="S565" s="353">
        <f t="shared" si="1264"/>
        <v>147.04085645036355</v>
      </c>
      <c r="T565" s="353">
        <f t="shared" si="1265"/>
        <v>163.72251425054145</v>
      </c>
      <c r="U565" s="353">
        <f t="shared" si="1266"/>
        <v>-4.7515798377795644</v>
      </c>
      <c r="V565" s="353">
        <f t="shared" si="1267"/>
        <v>-5.3679614050245341</v>
      </c>
      <c r="W565" s="346">
        <f t="shared" si="1268"/>
        <v>-0.54589794736071107</v>
      </c>
      <c r="X565" s="354">
        <f t="shared" si="1269"/>
        <v>43.949044585987266</v>
      </c>
      <c r="Y565" s="355">
        <f t="shared" ref="Y565:AA565" si="1281">H565*$E565/1000</f>
        <v>1.6606123852100942</v>
      </c>
      <c r="Z565" s="355">
        <f t="shared" si="1281"/>
        <v>2.4097202320973503</v>
      </c>
      <c r="AA565" s="355">
        <f t="shared" si="1281"/>
        <v>1.3761195907036914</v>
      </c>
      <c r="AB565" s="355">
        <f t="shared" ref="AB565:AF565" si="1282">L565*$E565/1000</f>
        <v>2.3387518183230478</v>
      </c>
      <c r="AC565" s="355">
        <f t="shared" si="1282"/>
        <v>0.93671299900538341</v>
      </c>
      <c r="AD565" s="355">
        <f t="shared" si="1282"/>
        <v>0.19108280254777071</v>
      </c>
      <c r="AE565" s="355">
        <f t="shared" si="1282"/>
        <v>0.2531002156329995</v>
      </c>
      <c r="AF565" s="355">
        <f t="shared" si="1282"/>
        <v>1.1842556924367826</v>
      </c>
      <c r="AG565" s="356">
        <f t="shared" si="1272"/>
        <v>0.12104572008301509</v>
      </c>
      <c r="AH565" s="357"/>
      <c r="AI565" s="344">
        <v>308.75232618017992</v>
      </c>
      <c r="AJ565" s="193"/>
      <c r="AK565" s="193"/>
      <c r="AL565" s="193"/>
      <c r="AM565" s="193"/>
    </row>
    <row r="566" spans="1:39" ht="12.75" customHeight="1">
      <c r="A566" s="329">
        <v>563</v>
      </c>
      <c r="B566" s="345">
        <v>3</v>
      </c>
      <c r="C566" s="371">
        <v>14</v>
      </c>
      <c r="D566" s="346">
        <f>測定日数!N18</f>
        <v>28</v>
      </c>
      <c r="E566" s="347">
        <f>mm!N18</f>
        <v>80.87</v>
      </c>
      <c r="F566" s="348">
        <f>pH!N18</f>
        <v>4.2720857806240264</v>
      </c>
      <c r="G566" s="348">
        <f>EC!N18</f>
        <v>3.8144419438605168</v>
      </c>
      <c r="H566" s="349">
        <f>'SO4'!N18</f>
        <v>31.970807056592882</v>
      </c>
      <c r="I566" s="349">
        <f>'NO3'!N18</f>
        <v>35.6550537102558</v>
      </c>
      <c r="J566" s="349">
        <f>Cl!N18</f>
        <v>45.990278259143082</v>
      </c>
      <c r="K566" s="349">
        <f>H!N18</f>
        <v>53.445878417569077</v>
      </c>
      <c r="L566" s="349">
        <f>'NH4'!N18</f>
        <v>38.518953601802615</v>
      </c>
      <c r="M566" s="349">
        <f>Na!N18</f>
        <v>32.967994795726902</v>
      </c>
      <c r="N566" s="349">
        <f>K!N18</f>
        <v>1.8483771592625846</v>
      </c>
      <c r="O566" s="349">
        <f>Mg!N18</f>
        <v>5.1357977892063165</v>
      </c>
      <c r="P566" s="350">
        <f>Ca!N18</f>
        <v>11.806232224557933</v>
      </c>
      <c r="Q566" s="351">
        <f t="shared" si="1262"/>
        <v>0.10363524198062711</v>
      </c>
      <c r="R566" s="352">
        <f t="shared" si="1263"/>
        <v>145.58694608258466</v>
      </c>
      <c r="S566" s="353">
        <f t="shared" si="1264"/>
        <v>160.66526400188968</v>
      </c>
      <c r="T566" s="353">
        <f t="shared" si="1265"/>
        <v>145.69058132456527</v>
      </c>
      <c r="U566" s="353">
        <f t="shared" si="1266"/>
        <v>4.9234968508948658</v>
      </c>
      <c r="V566" s="353">
        <f t="shared" si="1267"/>
        <v>4.8880029239746614</v>
      </c>
      <c r="W566" s="346">
        <f t="shared" si="1268"/>
        <v>-2.2825556910519444</v>
      </c>
      <c r="X566" s="354">
        <f t="shared" si="1269"/>
        <v>80.87</v>
      </c>
      <c r="Y566" s="355">
        <f t="shared" ref="Y566:AA566" si="1283">H566*$E566/1000</f>
        <v>2.5854791666666666</v>
      </c>
      <c r="Z566" s="355">
        <f t="shared" si="1283"/>
        <v>2.8834241935483864</v>
      </c>
      <c r="AA566" s="355">
        <f t="shared" si="1283"/>
        <v>3.719233802816901</v>
      </c>
      <c r="AB566" s="355">
        <f t="shared" ref="AB566:AF566" si="1284">L566*$E566/1000</f>
        <v>3.1150277777777777</v>
      </c>
      <c r="AC566" s="355">
        <f t="shared" si="1284"/>
        <v>2.666121739130435</v>
      </c>
      <c r="AD566" s="355">
        <f t="shared" si="1284"/>
        <v>0.14947826086956523</v>
      </c>
      <c r="AE566" s="355">
        <f t="shared" si="1284"/>
        <v>0.41533196721311483</v>
      </c>
      <c r="AF566" s="355">
        <f t="shared" si="1284"/>
        <v>0.95477000000000012</v>
      </c>
      <c r="AG566" s="356">
        <f t="shared" si="1272"/>
        <v>4.3221681876288116</v>
      </c>
      <c r="AH566" s="357"/>
      <c r="AI566" s="344">
        <v>306.25221008447431</v>
      </c>
      <c r="AJ566" s="193"/>
      <c r="AK566" s="193"/>
      <c r="AL566" s="193"/>
      <c r="AM566" s="193"/>
    </row>
    <row r="567" spans="1:39" ht="12.75" customHeight="1">
      <c r="A567" s="329">
        <v>564</v>
      </c>
      <c r="B567" s="345">
        <v>3</v>
      </c>
      <c r="C567" s="371">
        <v>15</v>
      </c>
      <c r="D567" s="346">
        <f>測定日数!N19</f>
        <v>28</v>
      </c>
      <c r="E567" s="347">
        <f>mm!N19</f>
        <v>47.770700636942671</v>
      </c>
      <c r="F567" s="348">
        <f>pH!N19</f>
        <v>4.91</v>
      </c>
      <c r="G567" s="348">
        <f>EC!N19</f>
        <v>2.38</v>
      </c>
      <c r="H567" s="349">
        <f>'SO4'!N19</f>
        <v>24.048071157305618</v>
      </c>
      <c r="I567" s="349">
        <f>'NO3'!N19</f>
        <v>16.450312797859524</v>
      </c>
      <c r="J567" s="349">
        <f>Cl!N19</f>
        <v>36.386201449806784</v>
      </c>
      <c r="K567" s="349">
        <f>H!N19</f>
        <v>12.302687708123813</v>
      </c>
      <c r="L567" s="349">
        <f>'NH4'!N19</f>
        <v>46.012797101304656</v>
      </c>
      <c r="M567" s="349">
        <f>Na!N19</f>
        <v>54.372009811320424</v>
      </c>
      <c r="N567" s="349">
        <f>K!N19</f>
        <v>3.3249527473061486</v>
      </c>
      <c r="O567" s="349">
        <f>Mg!N19</f>
        <v>10.285949393128988</v>
      </c>
      <c r="P567" s="350">
        <f>Ca!N19</f>
        <v>25.948103792415171</v>
      </c>
      <c r="Q567" s="351">
        <f t="shared" si="1262"/>
        <v>0.45021678791492614</v>
      </c>
      <c r="R567" s="352">
        <f t="shared" si="1263"/>
        <v>100.93265656227753</v>
      </c>
      <c r="S567" s="353">
        <f t="shared" si="1264"/>
        <v>188.48055373914335</v>
      </c>
      <c r="T567" s="353">
        <f t="shared" si="1265"/>
        <v>101.38287335019245</v>
      </c>
      <c r="U567" s="353">
        <f t="shared" si="1266"/>
        <v>30.250138577187123</v>
      </c>
      <c r="V567" s="353">
        <f t="shared" si="1267"/>
        <v>30.047833651710544</v>
      </c>
      <c r="W567" s="346">
        <f t="shared" si="1268"/>
        <v>-2.4699486960884554</v>
      </c>
      <c r="X567" s="354">
        <f t="shared" si="1269"/>
        <v>47.770700636942671</v>
      </c>
      <c r="Y567" s="355">
        <f t="shared" ref="Y567:AA567" si="1285">H567*$E567/1000</f>
        <v>1.1487932081515422</v>
      </c>
      <c r="Z567" s="355">
        <f t="shared" si="1285"/>
        <v>0.78584296805061415</v>
      </c>
      <c r="AA567" s="355">
        <f t="shared" si="1285"/>
        <v>1.7381943367742092</v>
      </c>
      <c r="AB567" s="355">
        <f t="shared" ref="AB567:AF567" si="1286">L567*$E567/1000</f>
        <v>2.1980635557948078</v>
      </c>
      <c r="AC567" s="355">
        <f t="shared" si="1286"/>
        <v>2.5973890037254979</v>
      </c>
      <c r="AD567" s="355">
        <f t="shared" si="1286"/>
        <v>0.15883532232354214</v>
      </c>
      <c r="AE567" s="355">
        <f t="shared" si="1286"/>
        <v>0.49136700922590698</v>
      </c>
      <c r="AF567" s="355">
        <f t="shared" si="1286"/>
        <v>1.2395590983637819</v>
      </c>
      <c r="AG567" s="356">
        <f t="shared" si="1272"/>
        <v>0.58770801153457697</v>
      </c>
      <c r="AH567" s="357"/>
      <c r="AI567" s="344">
        <v>289.41321030142086</v>
      </c>
      <c r="AJ567" s="193"/>
      <c r="AK567" s="193"/>
      <c r="AL567" s="193"/>
      <c r="AM567" s="193"/>
    </row>
    <row r="568" spans="1:39" ht="12.75" customHeight="1">
      <c r="A568" s="329">
        <v>565</v>
      </c>
      <c r="B568" s="345">
        <v>3</v>
      </c>
      <c r="C568" s="371">
        <v>16</v>
      </c>
      <c r="D568" s="346">
        <f>測定日数!N20</f>
        <v>28</v>
      </c>
      <c r="E568" s="347">
        <f>mm!N20</f>
        <v>186.30573248407643</v>
      </c>
      <c r="F568" s="348">
        <f>pH!N20</f>
        <v>4.78</v>
      </c>
      <c r="G568" s="348">
        <f>EC!N20</f>
        <v>2.1800000000000002</v>
      </c>
      <c r="H568" s="349">
        <f>'SO4'!N20</f>
        <v>16.032047438203744</v>
      </c>
      <c r="I568" s="349">
        <f>'NO3'!N20</f>
        <v>9.5153770105265867</v>
      </c>
      <c r="J568" s="349">
        <f>Cl!N20</f>
        <v>121.00527458889233</v>
      </c>
      <c r="K568" s="349">
        <f>H!N20</f>
        <v>16.595869074375603</v>
      </c>
      <c r="L568" s="349">
        <f>'NH4'!N20</f>
        <v>8.3155657411996362</v>
      </c>
      <c r="M568" s="349">
        <f>Na!N20</f>
        <v>109.1789957011314</v>
      </c>
      <c r="N568" s="349">
        <f>K!N20</f>
        <v>3.8364839391994021</v>
      </c>
      <c r="O568" s="349">
        <f>Mg!N20</f>
        <v>15.634643077556058</v>
      </c>
      <c r="P568" s="350">
        <f>Ca!N20</f>
        <v>4.4910179640718564</v>
      </c>
      <c r="Q568" s="351">
        <f t="shared" si="1262"/>
        <v>0.33375031568693797</v>
      </c>
      <c r="R568" s="352">
        <f t="shared" si="1263"/>
        <v>162.58474647582639</v>
      </c>
      <c r="S568" s="353">
        <f t="shared" si="1264"/>
        <v>178.1782365391619</v>
      </c>
      <c r="T568" s="353">
        <f t="shared" si="1265"/>
        <v>162.91849679151332</v>
      </c>
      <c r="U568" s="353">
        <f t="shared" si="1266"/>
        <v>4.5760516372312754</v>
      </c>
      <c r="V568" s="353">
        <f t="shared" si="1267"/>
        <v>4.473727906639045</v>
      </c>
      <c r="W568" s="346">
        <f t="shared" si="1268"/>
        <v>10.377645690957587</v>
      </c>
      <c r="X568" s="354">
        <f t="shared" si="1269"/>
        <v>186.30573248407643</v>
      </c>
      <c r="Y568" s="355">
        <f t="shared" ref="Y568:AA568" si="1287">H568*$E568/1000</f>
        <v>2.9868623411940094</v>
      </c>
      <c r="Z568" s="355">
        <f t="shared" si="1287"/>
        <v>1.7727692838082971</v>
      </c>
      <c r="AA568" s="355">
        <f t="shared" si="1287"/>
        <v>22.543976316720386</v>
      </c>
      <c r="AB568" s="355">
        <f t="shared" ref="AB568:AF568" si="1288">L568*$E568/1000</f>
        <v>1.5492375664336901</v>
      </c>
      <c r="AC568" s="355">
        <f t="shared" si="1288"/>
        <v>20.340672765975118</v>
      </c>
      <c r="AD568" s="355">
        <f t="shared" si="1288"/>
        <v>0.71475895045593951</v>
      </c>
      <c r="AE568" s="355">
        <f t="shared" si="1288"/>
        <v>2.9128236306911761</v>
      </c>
      <c r="AF568" s="355">
        <f t="shared" si="1288"/>
        <v>0.8367023913955528</v>
      </c>
      <c r="AG568" s="356">
        <f t="shared" si="1272"/>
        <v>3.0919055441113783</v>
      </c>
      <c r="AH568" s="357"/>
      <c r="AI568" s="344">
        <v>340.76298301498832</v>
      </c>
      <c r="AJ568" s="193"/>
      <c r="AK568" s="193"/>
      <c r="AL568" s="193"/>
      <c r="AM568" s="193"/>
    </row>
    <row r="569" spans="1:39" ht="12.75" customHeight="1">
      <c r="A569" s="329">
        <v>566</v>
      </c>
      <c r="B569" s="345">
        <v>3</v>
      </c>
      <c r="C569" s="371">
        <v>17</v>
      </c>
      <c r="D569" s="346">
        <f>測定日数!N21</f>
        <v>0</v>
      </c>
      <c r="E569" s="347"/>
      <c r="F569" s="348"/>
      <c r="G569" s="348"/>
      <c r="H569" s="349"/>
      <c r="I569" s="349"/>
      <c r="J569" s="349"/>
      <c r="K569" s="349"/>
      <c r="L569" s="349"/>
      <c r="M569" s="349"/>
      <c r="N569" s="349"/>
      <c r="O569" s="349"/>
      <c r="P569" s="350"/>
      <c r="Q569" s="351"/>
      <c r="R569" s="352"/>
      <c r="S569" s="353"/>
      <c r="T569" s="353"/>
      <c r="U569" s="353"/>
      <c r="V569" s="353"/>
      <c r="W569" s="346"/>
      <c r="X569" s="354"/>
      <c r="Y569" s="355"/>
      <c r="Z569" s="355"/>
      <c r="AA569" s="355"/>
      <c r="AB569" s="355"/>
      <c r="AC569" s="355"/>
      <c r="AD569" s="355"/>
      <c r="AE569" s="355"/>
      <c r="AF569" s="355"/>
      <c r="AG569" s="356"/>
      <c r="AH569" s="357"/>
      <c r="AI569" s="344"/>
      <c r="AJ569" s="193"/>
      <c r="AK569" s="193"/>
      <c r="AL569" s="193"/>
      <c r="AM569" s="193"/>
    </row>
    <row r="570" spans="1:39" ht="12.75" customHeight="1">
      <c r="A570" s="329">
        <v>567</v>
      </c>
      <c r="B570" s="345">
        <v>3</v>
      </c>
      <c r="C570" s="371">
        <v>18</v>
      </c>
      <c r="D570" s="346">
        <f>測定日数!N22</f>
        <v>28</v>
      </c>
      <c r="E570" s="347">
        <f>mm!N22</f>
        <v>61.146496815286625</v>
      </c>
      <c r="F570" s="348">
        <f>pH!N22</f>
        <v>4.8495688666452832</v>
      </c>
      <c r="G570" s="348">
        <f>EC!N22</f>
        <v>4.2501041666666666</v>
      </c>
      <c r="H570" s="349">
        <f>'SO4'!N22</f>
        <v>43.837803819444446</v>
      </c>
      <c r="I570" s="349">
        <f>'NO3'!N22</f>
        <v>81.077312799010912</v>
      </c>
      <c r="J570" s="349">
        <f>Cl!N22</f>
        <v>109.10356723084155</v>
      </c>
      <c r="K570" s="349">
        <f>H!N22</f>
        <v>14.139404968945133</v>
      </c>
      <c r="L570" s="349">
        <f>'NH4'!N22</f>
        <v>105.36331878233554</v>
      </c>
      <c r="M570" s="349">
        <f>Na!N22</f>
        <v>120.53312291394572</v>
      </c>
      <c r="N570" s="349">
        <f>K!N22</f>
        <v>9.1762947570332472</v>
      </c>
      <c r="O570" s="349">
        <f>Mg!N22</f>
        <v>7.0399176954732496</v>
      </c>
      <c r="P570" s="350">
        <f>Ca!N22</f>
        <v>24.643380338458524</v>
      </c>
      <c r="Q570" s="351">
        <f t="shared" ref="Q570:Q582" si="1289">1.24*10^(F570-5.35)</f>
        <v>0.39173335475129084</v>
      </c>
      <c r="R570" s="352">
        <f t="shared" ref="R570:R582" si="1290">SUM(H570:J570)+H570</f>
        <v>277.85648766874135</v>
      </c>
      <c r="S570" s="353">
        <f t="shared" ref="S570:S582" si="1291">SUM(K570:P570)+O570+P570</f>
        <v>312.57873749012322</v>
      </c>
      <c r="T570" s="353">
        <f t="shared" ref="T570:T582" si="1292">SUM(H570:J570,Q570)+H570</f>
        <v>278.24822102349265</v>
      </c>
      <c r="U570" s="353">
        <f t="shared" ref="U570:U582" si="1293">(S570-R570)/(R570+S570)*100</f>
        <v>5.8807890081489251</v>
      </c>
      <c r="V570" s="353">
        <f t="shared" ref="V570:V582" si="1294">(S570-T570)/(S570+T570)*100</f>
        <v>5.8105873423579419</v>
      </c>
      <c r="W570" s="346">
        <f t="shared" ref="W570:W582" si="1295">100*((349.7*10^(2-F570)+(80*2*H570+71.5*I570+76.3*J570+73.5*L570+50.1*M570+73.5*N570+59.8*2*P570+53.3*2*O570)/10000)-G570)/((349.7*10^(2-F570)+(80*2*H570+71.5*I570+76.3*J570+73.5*L570+50.1*M570+73.5*N570+59.8*2*P570+53.3*2*O570)/10000)+G570)</f>
        <v>1.999576393419646</v>
      </c>
      <c r="X570" s="354">
        <f t="shared" ref="X570:X582" si="1296">E570</f>
        <v>61.146496815286625</v>
      </c>
      <c r="Y570" s="355">
        <f t="shared" ref="Y570:AA570" si="1297">H570*$E570/1000</f>
        <v>2.6805281316348197</v>
      </c>
      <c r="Z570" s="355">
        <f t="shared" si="1297"/>
        <v>4.9575936488567187</v>
      </c>
      <c r="AA570" s="355">
        <f t="shared" si="1297"/>
        <v>6.6713009262170626</v>
      </c>
      <c r="AB570" s="355">
        <f t="shared" ref="AB570:AF570" si="1298">L570*$E570/1000</f>
        <v>6.4425978363721095</v>
      </c>
      <c r="AC570" s="355">
        <f t="shared" si="1298"/>
        <v>7.3701782163941338</v>
      </c>
      <c r="AD570" s="355">
        <f t="shared" si="1298"/>
        <v>0.56109827813706481</v>
      </c>
      <c r="AE570" s="355">
        <f t="shared" si="1298"/>
        <v>0.43046630494613503</v>
      </c>
      <c r="AF570" s="355">
        <f t="shared" si="1298"/>
        <v>1.5068563773834511</v>
      </c>
      <c r="AG570" s="356">
        <f t="shared" ref="AG570:AG582" si="1299">K570*$E570/1000</f>
        <v>0.86457508090365154</v>
      </c>
      <c r="AH570" s="357"/>
      <c r="AI570" s="344">
        <v>590.43522515886457</v>
      </c>
      <c r="AJ570" s="193"/>
      <c r="AK570" s="193"/>
      <c r="AL570" s="193"/>
      <c r="AM570" s="193"/>
    </row>
    <row r="571" spans="1:39" ht="12.75" customHeight="1">
      <c r="A571" s="329">
        <v>568</v>
      </c>
      <c r="B571" s="345">
        <v>3</v>
      </c>
      <c r="C571" s="371">
        <v>19</v>
      </c>
      <c r="D571" s="346">
        <f>測定日数!N23</f>
        <v>28</v>
      </c>
      <c r="E571" s="347">
        <f>mm!N23</f>
        <v>131.49606299212599</v>
      </c>
      <c r="F571" s="348">
        <f>pH!N23</f>
        <v>4.32</v>
      </c>
      <c r="G571" s="348">
        <f>EC!N23</f>
        <v>5.1100000000000003</v>
      </c>
      <c r="H571" s="349">
        <f>'SO4'!N23</f>
        <v>32.6</v>
      </c>
      <c r="I571" s="349">
        <f>'NO3'!N23</f>
        <v>20.5</v>
      </c>
      <c r="J571" s="349">
        <f>Cl!N23</f>
        <v>178.1</v>
      </c>
      <c r="K571" s="349">
        <f>H!N23</f>
        <v>47.863009232263813</v>
      </c>
      <c r="L571" s="349">
        <f>'NH4'!N23</f>
        <v>37.799999999999997</v>
      </c>
      <c r="M571" s="349">
        <f>Na!N23</f>
        <v>156.5</v>
      </c>
      <c r="N571" s="349">
        <f>K!N23</f>
        <v>4</v>
      </c>
      <c r="O571" s="349">
        <f>Mg!N23</f>
        <v>17.899999999999999</v>
      </c>
      <c r="P571" s="350">
        <f>Ca!N23</f>
        <v>12.7</v>
      </c>
      <c r="Q571" s="351">
        <f t="shared" si="1289"/>
        <v>0.11572353329882705</v>
      </c>
      <c r="R571" s="352">
        <f t="shared" si="1290"/>
        <v>263.8</v>
      </c>
      <c r="S571" s="353">
        <f t="shared" si="1291"/>
        <v>307.36300923226378</v>
      </c>
      <c r="T571" s="353">
        <f t="shared" si="1292"/>
        <v>263.91572353329883</v>
      </c>
      <c r="U571" s="353">
        <f t="shared" si="1293"/>
        <v>7.6270711737476748</v>
      </c>
      <c r="V571" s="353">
        <f t="shared" si="1294"/>
        <v>7.6052692332228906</v>
      </c>
      <c r="W571" s="346">
        <f t="shared" si="1295"/>
        <v>0.24254563662047887</v>
      </c>
      <c r="X571" s="354">
        <f t="shared" si="1296"/>
        <v>131.49606299212599</v>
      </c>
      <c r="Y571" s="355">
        <f t="shared" ref="Y571:AA571" si="1300">H571*$E571/1000</f>
        <v>4.2867716535433074</v>
      </c>
      <c r="Z571" s="355">
        <f t="shared" si="1300"/>
        <v>2.6956692913385827</v>
      </c>
      <c r="AA571" s="355">
        <f t="shared" si="1300"/>
        <v>23.419448818897635</v>
      </c>
      <c r="AB571" s="355">
        <f t="shared" ref="AB571:AF571" si="1301">L571*$E571/1000</f>
        <v>4.9705511811023619</v>
      </c>
      <c r="AC571" s="355">
        <f t="shared" si="1301"/>
        <v>20.579133858267717</v>
      </c>
      <c r="AD571" s="355">
        <f t="shared" si="1301"/>
        <v>0.52598425196850396</v>
      </c>
      <c r="AE571" s="355">
        <f t="shared" si="1301"/>
        <v>2.353779527559055</v>
      </c>
      <c r="AF571" s="355">
        <f t="shared" si="1301"/>
        <v>1.67</v>
      </c>
      <c r="AG571" s="356">
        <f t="shared" si="1299"/>
        <v>6.29379727699847</v>
      </c>
      <c r="AH571" s="357"/>
      <c r="AI571" s="344">
        <v>571.16300923226379</v>
      </c>
      <c r="AJ571" s="193"/>
      <c r="AK571" s="193"/>
      <c r="AL571" s="193"/>
      <c r="AM571" s="193"/>
    </row>
    <row r="572" spans="1:39" ht="12.75" customHeight="1">
      <c r="A572" s="329">
        <v>569</v>
      </c>
      <c r="B572" s="345">
        <v>3</v>
      </c>
      <c r="C572" s="371">
        <v>20</v>
      </c>
      <c r="D572" s="346">
        <f>測定日数!N24</f>
        <v>28</v>
      </c>
      <c r="E572" s="347">
        <f>mm!N24</f>
        <v>104.45859872611464</v>
      </c>
      <c r="F572" s="348">
        <f>pH!N24</f>
        <v>4.41</v>
      </c>
      <c r="G572" s="348">
        <f>EC!N24</f>
        <v>4.76</v>
      </c>
      <c r="H572" s="349">
        <f>'SO4'!N24</f>
        <v>51.3</v>
      </c>
      <c r="I572" s="349">
        <f>'NO3'!N24</f>
        <v>39.799999999999997</v>
      </c>
      <c r="J572" s="349">
        <f>Cl!N24</f>
        <v>191.9</v>
      </c>
      <c r="K572" s="349">
        <f>H!N24</f>
        <v>38.904514499428053</v>
      </c>
      <c r="L572" s="349">
        <f>'NH4'!N24</f>
        <v>67</v>
      </c>
      <c r="M572" s="349">
        <f>Na!N24</f>
        <v>162.5</v>
      </c>
      <c r="N572" s="349">
        <f>K!N24</f>
        <v>3.7</v>
      </c>
      <c r="O572" s="349">
        <f>Mg!N24</f>
        <v>14.6</v>
      </c>
      <c r="P572" s="350">
        <f>Ca!N24</f>
        <v>20.100000000000001</v>
      </c>
      <c r="Q572" s="351">
        <f t="shared" si="1289"/>
        <v>0.1423710490656136</v>
      </c>
      <c r="R572" s="352">
        <f t="shared" si="1290"/>
        <v>334.3</v>
      </c>
      <c r="S572" s="353">
        <f t="shared" si="1291"/>
        <v>341.50451449942813</v>
      </c>
      <c r="T572" s="353">
        <f t="shared" si="1292"/>
        <v>334.44237104906563</v>
      </c>
      <c r="U572" s="353">
        <f t="shared" si="1293"/>
        <v>1.0660648671109478</v>
      </c>
      <c r="V572" s="353">
        <f t="shared" si="1294"/>
        <v>1.0447778666265999</v>
      </c>
      <c r="W572" s="346">
        <f t="shared" si="1295"/>
        <v>8.6360074232782491</v>
      </c>
      <c r="X572" s="354">
        <f t="shared" si="1296"/>
        <v>104.45859872611464</v>
      </c>
      <c r="Y572" s="355">
        <f t="shared" ref="Y572:AA572" si="1302">H572*$E572/1000</f>
        <v>5.3587261146496816</v>
      </c>
      <c r="Z572" s="355">
        <f t="shared" si="1302"/>
        <v>4.1574522292993628</v>
      </c>
      <c r="AA572" s="355">
        <f t="shared" si="1302"/>
        <v>20.045605095541401</v>
      </c>
      <c r="AB572" s="355">
        <f t="shared" ref="AB572:AF572" si="1303">L572*$E572/1000</f>
        <v>6.9987261146496813</v>
      </c>
      <c r="AC572" s="355">
        <f t="shared" si="1303"/>
        <v>16.97452229299363</v>
      </c>
      <c r="AD572" s="355">
        <f t="shared" si="1303"/>
        <v>0.38649681528662422</v>
      </c>
      <c r="AE572" s="355">
        <f t="shared" si="1303"/>
        <v>1.5250955414012737</v>
      </c>
      <c r="AF572" s="355">
        <f t="shared" si="1303"/>
        <v>2.0996178343949046</v>
      </c>
      <c r="AG572" s="356">
        <f t="shared" si="1299"/>
        <v>4.0639110687300644</v>
      </c>
      <c r="AH572" s="357"/>
      <c r="AI572" s="344">
        <v>675.80451449942814</v>
      </c>
      <c r="AJ572" s="193"/>
      <c r="AK572" s="193"/>
      <c r="AL572" s="193"/>
      <c r="AM572" s="193"/>
    </row>
    <row r="573" spans="1:39" ht="12.75" customHeight="1">
      <c r="A573" s="329">
        <v>570</v>
      </c>
      <c r="B573" s="345">
        <v>3</v>
      </c>
      <c r="C573" s="371">
        <v>21</v>
      </c>
      <c r="D573" s="346">
        <f>測定日数!N25</f>
        <v>28</v>
      </c>
      <c r="E573" s="347">
        <f>mm!N25</f>
        <v>230.73811931243682</v>
      </c>
      <c r="F573" s="348">
        <f>pH!N25</f>
        <v>4.6626559627471726</v>
      </c>
      <c r="G573" s="348">
        <f>EC!N25</f>
        <v>2.7287585451358458</v>
      </c>
      <c r="H573" s="349">
        <f>'SO4'!N25</f>
        <v>23.274831723961093</v>
      </c>
      <c r="I573" s="349">
        <f>'NO3'!N25</f>
        <v>13.369306965342213</v>
      </c>
      <c r="J573" s="349">
        <f>Cl!N25</f>
        <v>90.282670313840924</v>
      </c>
      <c r="K573" s="349">
        <f>H!N25</f>
        <v>21.744230204382241</v>
      </c>
      <c r="L573" s="349">
        <f>'NH4'!N25</f>
        <v>12.497125463880694</v>
      </c>
      <c r="M573" s="349">
        <f>Na!N25</f>
        <v>76.55</v>
      </c>
      <c r="N573" s="349">
        <f>K!N25</f>
        <v>2.3025738856762179</v>
      </c>
      <c r="O573" s="349">
        <f>Mg!N25</f>
        <v>7.9766681132503772</v>
      </c>
      <c r="P573" s="350">
        <f>Ca!N25</f>
        <v>8.289482802381853</v>
      </c>
      <c r="Q573" s="351">
        <f t="shared" si="1289"/>
        <v>0.25472856434143454</v>
      </c>
      <c r="R573" s="352">
        <f t="shared" si="1290"/>
        <v>150.20164072710531</v>
      </c>
      <c r="S573" s="353">
        <f t="shared" si="1291"/>
        <v>145.62623138520362</v>
      </c>
      <c r="T573" s="353">
        <f t="shared" si="1292"/>
        <v>150.45636929144675</v>
      </c>
      <c r="U573" s="353">
        <f t="shared" si="1293"/>
        <v>-1.5466457941341878</v>
      </c>
      <c r="V573" s="353">
        <f t="shared" si="1294"/>
        <v>-1.6313481086712291</v>
      </c>
      <c r="W573" s="346">
        <f t="shared" si="1295"/>
        <v>-2.5373841613941792</v>
      </c>
      <c r="X573" s="354">
        <f t="shared" si="1296"/>
        <v>230.73811931243682</v>
      </c>
      <c r="Y573" s="355">
        <f t="shared" ref="Y573:AA573" si="1304">H573*$E573/1000</f>
        <v>5.3703908993002241</v>
      </c>
      <c r="Z573" s="355">
        <f t="shared" si="1304"/>
        <v>3.0848087456937243</v>
      </c>
      <c r="AA573" s="355">
        <f t="shared" si="1304"/>
        <v>20.831653554720425</v>
      </c>
      <c r="AB573" s="355">
        <f t="shared" ref="AB573:AF573" si="1305">L573*$E573/1000</f>
        <v>2.8835632263473956</v>
      </c>
      <c r="AC573" s="355">
        <f t="shared" si="1305"/>
        <v>17.663003033367037</v>
      </c>
      <c r="AD573" s="355">
        <f t="shared" si="1305"/>
        <v>0.53129156795886046</v>
      </c>
      <c r="AE573" s="355">
        <f t="shared" si="1305"/>
        <v>1.8405213988308757</v>
      </c>
      <c r="AF573" s="355">
        <f t="shared" si="1305"/>
        <v>1.9126996718943772</v>
      </c>
      <c r="AG573" s="356">
        <f t="shared" si="1299"/>
        <v>5.0172227832558418</v>
      </c>
      <c r="AH573" s="357"/>
      <c r="AI573" s="344">
        <v>295.82787211230891</v>
      </c>
      <c r="AJ573" s="193"/>
      <c r="AK573" s="193"/>
      <c r="AL573" s="193"/>
      <c r="AM573" s="193"/>
    </row>
    <row r="574" spans="1:39" ht="12.75" customHeight="1">
      <c r="A574" s="329">
        <v>571</v>
      </c>
      <c r="B574" s="345">
        <v>3</v>
      </c>
      <c r="C574" s="371">
        <v>22</v>
      </c>
      <c r="D574" s="346">
        <f>測定日数!N26</f>
        <v>28</v>
      </c>
      <c r="E574" s="347">
        <f>mm!N26</f>
        <v>178.91117478510029</v>
      </c>
      <c r="F574" s="348">
        <f>pH!N26</f>
        <v>4.5896548544877334</v>
      </c>
      <c r="G574" s="348">
        <f>EC!N26</f>
        <v>4.6292393736017896</v>
      </c>
      <c r="H574" s="349">
        <f>'SO4'!N26</f>
        <v>42.705592841163309</v>
      </c>
      <c r="I574" s="349">
        <f>'NO3'!N26</f>
        <v>32.778187919463086</v>
      </c>
      <c r="J574" s="349">
        <f>Cl!N26</f>
        <v>183.0555928411633</v>
      </c>
      <c r="K574" s="349">
        <f>H!N26</f>
        <v>25.724393574048523</v>
      </c>
      <c r="L574" s="349">
        <f>'NH4'!N26</f>
        <v>32.724944071588368</v>
      </c>
      <c r="M574" s="349">
        <f>Na!N26</f>
        <v>151.20167785234898</v>
      </c>
      <c r="N574" s="349">
        <f>K!N26</f>
        <v>7.6137583892617453</v>
      </c>
      <c r="O574" s="349">
        <f>Mg!N26</f>
        <v>19.202572706935126</v>
      </c>
      <c r="P574" s="350">
        <f>Ca!N26</f>
        <v>35.3579418344519</v>
      </c>
      <c r="Q574" s="351">
        <f t="shared" si="1289"/>
        <v>0.21531611723822008</v>
      </c>
      <c r="R574" s="352">
        <f t="shared" si="1290"/>
        <v>301.244966442953</v>
      </c>
      <c r="S574" s="353">
        <f t="shared" si="1291"/>
        <v>326.38580297002164</v>
      </c>
      <c r="T574" s="353">
        <f t="shared" si="1292"/>
        <v>301.46028256019122</v>
      </c>
      <c r="U574" s="353">
        <f t="shared" si="1293"/>
        <v>4.0056730409477792</v>
      </c>
      <c r="V574" s="353">
        <f t="shared" si="1294"/>
        <v>3.9700049079355102</v>
      </c>
      <c r="W574" s="346">
        <f t="shared" si="1295"/>
        <v>2.7958721094008894</v>
      </c>
      <c r="X574" s="354">
        <f t="shared" si="1296"/>
        <v>178.91117478510029</v>
      </c>
      <c r="Y574" s="355">
        <f t="shared" ref="Y574:AA574" si="1306">H574*$E574/1000</f>
        <v>7.6405077851066965</v>
      </c>
      <c r="Z574" s="355">
        <f t="shared" si="1306"/>
        <v>5.8643841079979229</v>
      </c>
      <c r="AA574" s="355">
        <f t="shared" si="1306"/>
        <v>32.750691166195523</v>
      </c>
      <c r="AB574" s="355">
        <f t="shared" ref="AB574:AF574" si="1307">L574*$E574/1000</f>
        <v>5.8548581886245774</v>
      </c>
      <c r="AC574" s="355">
        <f t="shared" si="1307"/>
        <v>27.051669814042032</v>
      </c>
      <c r="AD574" s="355">
        <f t="shared" si="1307"/>
        <v>1.3621864579527316</v>
      </c>
      <c r="AE574" s="355">
        <f t="shared" si="1307"/>
        <v>3.4355548418940667</v>
      </c>
      <c r="AF574" s="355">
        <f t="shared" si="1307"/>
        <v>6.3259309115850328</v>
      </c>
      <c r="AG574" s="356">
        <f t="shared" si="1299"/>
        <v>4.6023814749673058</v>
      </c>
      <c r="AH574" s="357"/>
      <c r="AI574" s="344">
        <v>627.63076941297459</v>
      </c>
      <c r="AJ574" s="193"/>
      <c r="AK574" s="193"/>
      <c r="AL574" s="193"/>
      <c r="AM574" s="193"/>
    </row>
    <row r="575" spans="1:39" ht="12.75" customHeight="1">
      <c r="A575" s="329">
        <v>572</v>
      </c>
      <c r="B575" s="345">
        <v>3</v>
      </c>
      <c r="C575" s="371">
        <v>23</v>
      </c>
      <c r="D575" s="346">
        <f>測定日数!N27</f>
        <v>28</v>
      </c>
      <c r="E575" s="347">
        <f>mm!N27</f>
        <v>204.48227088446714</v>
      </c>
      <c r="F575" s="348">
        <f>pH!N27</f>
        <v>4.7150826788972333</v>
      </c>
      <c r="G575" s="348">
        <f>EC!N27</f>
        <v>3.98</v>
      </c>
      <c r="H575" s="349">
        <f>'SO4'!N27</f>
        <v>33.470392278953916</v>
      </c>
      <c r="I575" s="349">
        <f>'NO3'!N27</f>
        <v>27.994645080946452</v>
      </c>
      <c r="J575" s="349">
        <f>Cl!N27</f>
        <v>130.09433374844332</v>
      </c>
      <c r="K575" s="349">
        <f>H!N27</f>
        <v>19.271579951844156</v>
      </c>
      <c r="L575" s="349">
        <f>'NH4'!N27</f>
        <v>23.324066002490657</v>
      </c>
      <c r="M575" s="349">
        <f>Na!N27</f>
        <v>118.22717932752178</v>
      </c>
      <c r="N575" s="349">
        <f>K!N27</f>
        <v>4.9427770859277702</v>
      </c>
      <c r="O575" s="349">
        <f>Mg!N27</f>
        <v>16.91285803237858</v>
      </c>
      <c r="P575" s="350">
        <f>Ca!N27</f>
        <v>41.148007471980073</v>
      </c>
      <c r="Q575" s="351">
        <f t="shared" si="1289"/>
        <v>0.28741164743692516</v>
      </c>
      <c r="R575" s="352">
        <f t="shared" si="1290"/>
        <v>225.02976338729758</v>
      </c>
      <c r="S575" s="353">
        <f t="shared" si="1291"/>
        <v>281.88733337650166</v>
      </c>
      <c r="T575" s="353">
        <f t="shared" si="1292"/>
        <v>225.3171750347345</v>
      </c>
      <c r="U575" s="353">
        <f t="shared" si="1293"/>
        <v>11.216344911660608</v>
      </c>
      <c r="V575" s="353">
        <f t="shared" si="1294"/>
        <v>11.153323246074276</v>
      </c>
      <c r="W575" s="346">
        <f t="shared" si="1295"/>
        <v>-1.3401392221570991</v>
      </c>
      <c r="X575" s="354">
        <f t="shared" si="1296"/>
        <v>204.48227088446714</v>
      </c>
      <c r="Y575" s="355">
        <f t="shared" ref="Y575:AA575" si="1308">H575*$E575/1000</f>
        <v>6.8441018205944317</v>
      </c>
      <c r="Z575" s="355">
        <f t="shared" si="1308"/>
        <v>5.7244085987566073</v>
      </c>
      <c r="AA575" s="355">
        <f t="shared" si="1308"/>
        <v>26.601984794083464</v>
      </c>
      <c r="AB575" s="355">
        <f t="shared" ref="AB575:AF575" si="1309">L575*$E575/1000</f>
        <v>4.7693579824484846</v>
      </c>
      <c r="AC575" s="355">
        <f t="shared" si="1309"/>
        <v>24.175362109156783</v>
      </c>
      <c r="AD575" s="355">
        <f t="shared" si="1309"/>
        <v>1.0107102830062196</v>
      </c>
      <c r="AE575" s="355">
        <f t="shared" si="1309"/>
        <v>3.4583796176073731</v>
      </c>
      <c r="AF575" s="355">
        <f t="shared" si="1309"/>
        <v>8.4140380102415069</v>
      </c>
      <c r="AG575" s="356">
        <f t="shared" si="1299"/>
        <v>3.9406964320846631</v>
      </c>
      <c r="AH575" s="357"/>
      <c r="AI575" s="344">
        <v>506.91709676379924</v>
      </c>
      <c r="AJ575" s="193"/>
      <c r="AK575" s="193"/>
      <c r="AL575" s="193"/>
      <c r="AM575" s="193"/>
    </row>
    <row r="576" spans="1:39" ht="12.75" customHeight="1">
      <c r="A576" s="329">
        <v>573</v>
      </c>
      <c r="B576" s="345">
        <v>3</v>
      </c>
      <c r="C576" s="371">
        <v>24</v>
      </c>
      <c r="D576" s="346">
        <f>測定日数!N28</f>
        <v>28</v>
      </c>
      <c r="E576" s="347">
        <f>mm!N28</f>
        <v>264.73833233905873</v>
      </c>
      <c r="F576" s="348">
        <f>pH!N28</f>
        <v>4.6973551197532419</v>
      </c>
      <c r="G576" s="348">
        <f>EC!N28</f>
        <v>3.8629758326319577</v>
      </c>
      <c r="H576" s="349">
        <f>'SO4'!N28</f>
        <v>33.710135866297946</v>
      </c>
      <c r="I576" s="349">
        <f>'NO3'!N28</f>
        <v>28.042046410965487</v>
      </c>
      <c r="J576" s="349">
        <f>Cl!N28</f>
        <v>131.94627870626428</v>
      </c>
      <c r="K576" s="349">
        <f>H!N28</f>
        <v>20.074506620547048</v>
      </c>
      <c r="L576" s="349">
        <f>'NH4'!N28</f>
        <v>26.897931946615365</v>
      </c>
      <c r="M576" s="349">
        <f>Na!N28</f>
        <v>119.93941324996993</v>
      </c>
      <c r="N576" s="349">
        <f>K!N28</f>
        <v>5.0378020921005167</v>
      </c>
      <c r="O576" s="349">
        <f>Mg!N28</f>
        <v>16.894348923890824</v>
      </c>
      <c r="P576" s="350">
        <f>Ca!N28</f>
        <v>33.00599975952867</v>
      </c>
      <c r="Q576" s="351">
        <f t="shared" si="1289"/>
        <v>0.27591594888826254</v>
      </c>
      <c r="R576" s="352">
        <f t="shared" si="1290"/>
        <v>227.40859684982564</v>
      </c>
      <c r="S576" s="353">
        <f t="shared" si="1291"/>
        <v>271.75035127607185</v>
      </c>
      <c r="T576" s="353">
        <f t="shared" si="1292"/>
        <v>227.68451279871391</v>
      </c>
      <c r="U576" s="353">
        <f t="shared" si="1293"/>
        <v>8.8832935065530201</v>
      </c>
      <c r="V576" s="353">
        <f t="shared" si="1294"/>
        <v>8.8231402425200915</v>
      </c>
      <c r="W576" s="346">
        <f t="shared" si="1295"/>
        <v>-5.0346665510456939E-2</v>
      </c>
      <c r="X576" s="354">
        <f t="shared" si="1296"/>
        <v>264.73833233905873</v>
      </c>
      <c r="Y576" s="355">
        <f t="shared" ref="Y576:AA576" si="1310">H576*$E576/1000</f>
        <v>8.9243651521668088</v>
      </c>
      <c r="Z576" s="355">
        <f t="shared" si="1310"/>
        <v>7.4238046022134903</v>
      </c>
      <c r="AA576" s="355">
        <f t="shared" si="1310"/>
        <v>34.931237783041063</v>
      </c>
      <c r="AB576" s="355">
        <f t="shared" ref="AB576:AF576" si="1311">L576*$E576/1000</f>
        <v>7.1209136469164429</v>
      </c>
      <c r="AC576" s="355">
        <f t="shared" si="1311"/>
        <v>31.752560245522243</v>
      </c>
      <c r="AD576" s="355">
        <f t="shared" si="1311"/>
        <v>1.333699324516912</v>
      </c>
      <c r="AE576" s="355">
        <f t="shared" si="1311"/>
        <v>4.4725817600650277</v>
      </c>
      <c r="AF576" s="355">
        <f t="shared" si="1311"/>
        <v>8.7379533335209949</v>
      </c>
      <c r="AG576" s="356">
        <f t="shared" si="1299"/>
        <v>5.314491405253019</v>
      </c>
      <c r="AH576" s="357"/>
      <c r="AI576" s="344">
        <v>499.1589481258975</v>
      </c>
      <c r="AJ576" s="193"/>
      <c r="AK576" s="193"/>
      <c r="AL576" s="193"/>
      <c r="AM576" s="193"/>
    </row>
    <row r="577" spans="1:39" ht="12.75" customHeight="1">
      <c r="A577" s="329">
        <v>574</v>
      </c>
      <c r="B577" s="345">
        <v>3</v>
      </c>
      <c r="C577" s="371">
        <v>25</v>
      </c>
      <c r="D577" s="346">
        <f>測定日数!N29</f>
        <v>28</v>
      </c>
      <c r="E577" s="347">
        <f>mm!N29</f>
        <v>104.14012738853502</v>
      </c>
      <c r="F577" s="348">
        <f>pH!N29</f>
        <v>5.0040582040535782</v>
      </c>
      <c r="G577" s="348">
        <f>EC!N29</f>
        <v>8.1418654434250772</v>
      </c>
      <c r="H577" s="349">
        <f>'SO4'!N29</f>
        <v>68.967339449541285</v>
      </c>
      <c r="I577" s="349">
        <f>'NO3'!N29</f>
        <v>43.387339449541287</v>
      </c>
      <c r="J577" s="349">
        <f>Cl!N29</f>
        <v>444.6368501529052</v>
      </c>
      <c r="K577" s="349">
        <f>H!N29</f>
        <v>9.9069916270535039</v>
      </c>
      <c r="L577" s="349">
        <f>'NH4'!N29</f>
        <v>46.036636085626917</v>
      </c>
      <c r="M577" s="349">
        <f>Na!N29</f>
        <v>386.08107033639141</v>
      </c>
      <c r="N577" s="349">
        <f>K!N29</f>
        <v>10.925871559633025</v>
      </c>
      <c r="O577" s="349">
        <f>Mg!N29</f>
        <v>49.158501529051989</v>
      </c>
      <c r="P577" s="350">
        <f>Ca!N29</f>
        <v>53.060672782874619</v>
      </c>
      <c r="Q577" s="351">
        <f t="shared" si="1289"/>
        <v>0.55908763741625334</v>
      </c>
      <c r="R577" s="352">
        <f t="shared" si="1290"/>
        <v>625.95886850152908</v>
      </c>
      <c r="S577" s="353">
        <f t="shared" si="1291"/>
        <v>657.38891823255801</v>
      </c>
      <c r="T577" s="353">
        <f t="shared" si="1292"/>
        <v>626.51795613894535</v>
      </c>
      <c r="U577" s="353">
        <f t="shared" si="1293"/>
        <v>2.4490672018855726</v>
      </c>
      <c r="V577" s="353">
        <f t="shared" si="1294"/>
        <v>2.4044549265868351</v>
      </c>
      <c r="W577" s="346">
        <f t="shared" si="1295"/>
        <v>3.1085854430703974</v>
      </c>
      <c r="X577" s="354">
        <f t="shared" si="1296"/>
        <v>104.14012738853502</v>
      </c>
      <c r="Y577" s="355">
        <f t="shared" ref="Y577:AA577" si="1312">H577*$E577/1000</f>
        <v>7.1822675159235656</v>
      </c>
      <c r="Z577" s="355">
        <f t="shared" si="1312"/>
        <v>4.5183630573248399</v>
      </c>
      <c r="AA577" s="355">
        <f t="shared" si="1312"/>
        <v>46.304538216560502</v>
      </c>
      <c r="AB577" s="355">
        <f t="shared" ref="AB577:AF577" si="1313">L577*$E577/1000</f>
        <v>4.7942611464968152</v>
      </c>
      <c r="AC577" s="355">
        <f t="shared" si="1313"/>
        <v>40.206531847133753</v>
      </c>
      <c r="AD577" s="355">
        <f t="shared" si="1313"/>
        <v>1.1378216560509549</v>
      </c>
      <c r="AE577" s="355">
        <f t="shared" si="1313"/>
        <v>5.1193726114649678</v>
      </c>
      <c r="AF577" s="355">
        <f t="shared" si="1313"/>
        <v>5.5257452229299364</v>
      </c>
      <c r="AG577" s="356">
        <f t="shared" si="1299"/>
        <v>1.0317153700785018</v>
      </c>
      <c r="AH577" s="357"/>
      <c r="AI577" s="344">
        <v>1283.3477867340871</v>
      </c>
      <c r="AJ577" s="193"/>
      <c r="AK577" s="193"/>
      <c r="AL577" s="193"/>
      <c r="AM577" s="193"/>
    </row>
    <row r="578" spans="1:39" ht="12.75" customHeight="1">
      <c r="A578" s="329">
        <v>575</v>
      </c>
      <c r="B578" s="345">
        <v>3</v>
      </c>
      <c r="C578" s="371">
        <v>26</v>
      </c>
      <c r="D578" s="346">
        <f>測定日数!N30</f>
        <v>28</v>
      </c>
      <c r="E578" s="347">
        <f>mm!N30</f>
        <v>179.88542329726289</v>
      </c>
      <c r="F578" s="348">
        <f>pH!N30</f>
        <v>4.7803386262178975</v>
      </c>
      <c r="G578" s="348">
        <f>EC!N30</f>
        <v>1.6957961783439492</v>
      </c>
      <c r="H578" s="349">
        <f>'SO4'!N30</f>
        <v>15.88739286117915</v>
      </c>
      <c r="I578" s="349">
        <f>'NO3'!N30</f>
        <v>19.34504091696737</v>
      </c>
      <c r="J578" s="349">
        <f>Cl!N30</f>
        <v>29.991605253254836</v>
      </c>
      <c r="K578" s="349">
        <f>H!N30</f>
        <v>16.582934058484089</v>
      </c>
      <c r="L578" s="349">
        <f>'NH4'!N30</f>
        <v>13.535227998487281</v>
      </c>
      <c r="M578" s="349">
        <f>Na!N30</f>
        <v>28.011963723419548</v>
      </c>
      <c r="N578" s="349">
        <f>K!N30</f>
        <v>2.0785254930920951</v>
      </c>
      <c r="O578" s="349">
        <f>Mg!N30</f>
        <v>4.20161586955712</v>
      </c>
      <c r="P578" s="350">
        <f>Ca!N30</f>
        <v>11.085843175644465</v>
      </c>
      <c r="Q578" s="351">
        <f t="shared" si="1289"/>
        <v>0.33401064752097792</v>
      </c>
      <c r="R578" s="352">
        <f t="shared" si="1290"/>
        <v>81.111431892580512</v>
      </c>
      <c r="S578" s="353">
        <f t="shared" si="1291"/>
        <v>90.783569363886187</v>
      </c>
      <c r="T578" s="353">
        <f t="shared" si="1292"/>
        <v>81.445442540101496</v>
      </c>
      <c r="U578" s="353">
        <f t="shared" si="1293"/>
        <v>5.6267706452236403</v>
      </c>
      <c r="V578" s="353">
        <f t="shared" si="1294"/>
        <v>5.4219244020225856</v>
      </c>
      <c r="W578" s="346">
        <f t="shared" si="1295"/>
        <v>-1.8640099199417663</v>
      </c>
      <c r="X578" s="354">
        <f t="shared" si="1296"/>
        <v>179.88542329726289</v>
      </c>
      <c r="Y578" s="355">
        <f t="shared" ref="Y578:AA578" si="1314">H578*$E578/1000</f>
        <v>2.857910389923124</v>
      </c>
      <c r="Z578" s="355">
        <f t="shared" si="1314"/>
        <v>3.4798908740515464</v>
      </c>
      <c r="AA578" s="355">
        <f t="shared" si="1314"/>
        <v>5.3950526063461597</v>
      </c>
      <c r="AB578" s="355">
        <f t="shared" ref="AB578:AF578" si="1315">L578*$E578/1000</f>
        <v>2.4347902179328491</v>
      </c>
      <c r="AC578" s="355">
        <f t="shared" si="1315"/>
        <v>5.0389439517748977</v>
      </c>
      <c r="AD578" s="355">
        <f t="shared" si="1315"/>
        <v>0.37389643815902363</v>
      </c>
      <c r="AE578" s="355">
        <f t="shared" si="1315"/>
        <v>0.75580944922777982</v>
      </c>
      <c r="AF578" s="355">
        <f t="shared" si="1315"/>
        <v>1.9941815922578776</v>
      </c>
      <c r="AG578" s="356">
        <f t="shared" si="1299"/>
        <v>2.9830281126210081</v>
      </c>
      <c r="AH578" s="357"/>
      <c r="AI578" s="344">
        <v>171.89500125646668</v>
      </c>
      <c r="AJ578" s="193"/>
      <c r="AK578" s="193"/>
      <c r="AL578" s="193"/>
      <c r="AM578" s="193"/>
    </row>
    <row r="579" spans="1:39" ht="12.75" customHeight="1">
      <c r="A579" s="329">
        <v>576</v>
      </c>
      <c r="B579" s="345">
        <v>3</v>
      </c>
      <c r="C579" s="371">
        <v>27</v>
      </c>
      <c r="D579" s="346">
        <f>測定日数!N31</f>
        <v>28</v>
      </c>
      <c r="E579" s="347">
        <f>mm!N31</f>
        <v>128.31210191082803</v>
      </c>
      <c r="F579" s="348">
        <f>pH!N31</f>
        <v>5.1093266233441836</v>
      </c>
      <c r="G579" s="348">
        <f>EC!N31</f>
        <v>2.1298600148920324</v>
      </c>
      <c r="H579" s="349">
        <f>'SO4'!N31</f>
        <v>19.835040953090097</v>
      </c>
      <c r="I579" s="349">
        <f>'NO3'!N31</f>
        <v>14.313643584015884</v>
      </c>
      <c r="J579" s="349">
        <f>Cl!N31</f>
        <v>84.193261355174982</v>
      </c>
      <c r="K579" s="349">
        <f>H!N31</f>
        <v>7.7745162681475417</v>
      </c>
      <c r="L579" s="349">
        <f>'NH4'!N31</f>
        <v>20.855410771903703</v>
      </c>
      <c r="M579" s="349">
        <f>Na!N31</f>
        <v>69.174616530156356</v>
      </c>
      <c r="N579" s="349">
        <f>K!N31</f>
        <v>2.1385132787292132</v>
      </c>
      <c r="O579" s="349">
        <f>Mg!N31</f>
        <v>8.5223777612310734</v>
      </c>
      <c r="P579" s="350">
        <f>Ca!N31</f>
        <v>9.8255621742367829</v>
      </c>
      <c r="Q579" s="351">
        <f t="shared" si="1289"/>
        <v>0.71244002219982672</v>
      </c>
      <c r="R579" s="352">
        <f t="shared" si="1290"/>
        <v>138.17698684537106</v>
      </c>
      <c r="S579" s="353">
        <f t="shared" si="1291"/>
        <v>136.6389367198725</v>
      </c>
      <c r="T579" s="353">
        <f t="shared" si="1292"/>
        <v>138.88942686757088</v>
      </c>
      <c r="U579" s="353">
        <f t="shared" si="1293"/>
        <v>-0.55966557743274714</v>
      </c>
      <c r="V579" s="353">
        <f t="shared" si="1294"/>
        <v>-0.81679073558760584</v>
      </c>
      <c r="W579" s="346">
        <f t="shared" si="1295"/>
        <v>-1.7182183685657726</v>
      </c>
      <c r="X579" s="354">
        <f t="shared" si="1296"/>
        <v>128.31210191082803</v>
      </c>
      <c r="Y579" s="355">
        <f t="shared" ref="Y579:AA579" si="1316">H579*$E579/1000</f>
        <v>2.5450757961783443</v>
      </c>
      <c r="Z579" s="355">
        <f t="shared" si="1316"/>
        <v>1.836613694267516</v>
      </c>
      <c r="AA579" s="355">
        <f t="shared" si="1316"/>
        <v>10.803014331210191</v>
      </c>
      <c r="AB579" s="355">
        <f t="shared" ref="AB579:AF579" si="1317">L579*$E579/1000</f>
        <v>2.6760015923566884</v>
      </c>
      <c r="AC579" s="355">
        <f t="shared" si="1317"/>
        <v>8.8759404458598716</v>
      </c>
      <c r="AD579" s="355">
        <f t="shared" si="1317"/>
        <v>0.27439713375796182</v>
      </c>
      <c r="AE579" s="355">
        <f t="shared" si="1317"/>
        <v>1.0935242038216559</v>
      </c>
      <c r="AF579" s="355">
        <f t="shared" si="1317"/>
        <v>1.260738535031847</v>
      </c>
      <c r="AG579" s="356">
        <f t="shared" si="1299"/>
        <v>0.99756452370593784</v>
      </c>
      <c r="AH579" s="357"/>
      <c r="AI579" s="344">
        <v>274.81592356524357</v>
      </c>
      <c r="AJ579" s="193"/>
      <c r="AK579" s="193"/>
      <c r="AL579" s="193"/>
      <c r="AM579" s="193"/>
    </row>
    <row r="580" spans="1:39" ht="12.75" customHeight="1">
      <c r="A580" s="329">
        <v>577</v>
      </c>
      <c r="B580" s="345">
        <v>3</v>
      </c>
      <c r="C580" s="371">
        <v>28</v>
      </c>
      <c r="D580" s="346">
        <f>測定日数!N32</f>
        <v>28</v>
      </c>
      <c r="E580" s="347">
        <f>mm!N32</f>
        <v>78.853503184713375</v>
      </c>
      <c r="F580" s="348">
        <f>pH!N32</f>
        <v>4.7715936292522079</v>
      </c>
      <c r="G580" s="348">
        <f>EC!N32</f>
        <v>1.75</v>
      </c>
      <c r="H580" s="349">
        <f>'SO4'!N32</f>
        <v>19.830965912762522</v>
      </c>
      <c r="I580" s="349">
        <f>'NO3'!N32</f>
        <v>19.987128594507269</v>
      </c>
      <c r="J580" s="349">
        <f>Cl!N32</f>
        <v>22.442217124394187</v>
      </c>
      <c r="K580" s="349">
        <f>H!N32</f>
        <v>16.920234229321675</v>
      </c>
      <c r="L580" s="349">
        <f>'NH4'!N32</f>
        <v>16.32185153473344</v>
      </c>
      <c r="M580" s="349">
        <f>Na!N32</f>
        <v>20.551020678513733</v>
      </c>
      <c r="N580" s="349">
        <f>K!N32</f>
        <v>2.0885512116316636</v>
      </c>
      <c r="O580" s="349">
        <f>Mg!N32</f>
        <v>4.1489038772213247</v>
      </c>
      <c r="P580" s="350">
        <f>Ca!N32</f>
        <v>12.400432148626816</v>
      </c>
      <c r="Q580" s="351">
        <f t="shared" si="1289"/>
        <v>0.32735223801296037</v>
      </c>
      <c r="R580" s="352">
        <f t="shared" si="1290"/>
        <v>82.091277544426504</v>
      </c>
      <c r="S580" s="353">
        <f t="shared" si="1291"/>
        <v>88.980329705896807</v>
      </c>
      <c r="T580" s="353">
        <f t="shared" si="1292"/>
        <v>82.418629782439467</v>
      </c>
      <c r="U580" s="353">
        <f t="shared" si="1293"/>
        <v>4.0269991450947114</v>
      </c>
      <c r="V580" s="353">
        <f t="shared" si="1294"/>
        <v>3.8283195785117146</v>
      </c>
      <c r="W580" s="346">
        <f t="shared" si="1295"/>
        <v>-2.8216707943835093</v>
      </c>
      <c r="X580" s="354">
        <f t="shared" si="1296"/>
        <v>78.853503184713375</v>
      </c>
      <c r="Y580" s="355">
        <f t="shared" ref="Y580:AA580" si="1318">H580*$E580/1000</f>
        <v>1.5637411337579619</v>
      </c>
      <c r="Z580" s="355">
        <f t="shared" si="1318"/>
        <v>1.5760551082802547</v>
      </c>
      <c r="AA580" s="355">
        <f t="shared" si="1318"/>
        <v>1.769647439490446</v>
      </c>
      <c r="AB580" s="355">
        <f t="shared" ref="AB580:AF580" si="1319">L580*$E580/1000</f>
        <v>1.2870351719745221</v>
      </c>
      <c r="AC580" s="355">
        <f t="shared" si="1319"/>
        <v>1.6205199745222931</v>
      </c>
      <c r="AD580" s="355">
        <f t="shared" si="1319"/>
        <v>0.16468957961783437</v>
      </c>
      <c r="AE580" s="355">
        <f t="shared" si="1319"/>
        <v>0.32715560509554137</v>
      </c>
      <c r="AF580" s="355">
        <f t="shared" si="1319"/>
        <v>0.9778175159235668</v>
      </c>
      <c r="AG580" s="356">
        <f t="shared" si="1299"/>
        <v>1.3342197436879131</v>
      </c>
      <c r="AH580" s="357"/>
      <c r="AI580" s="344">
        <v>243.83221112754461</v>
      </c>
      <c r="AJ580" s="193"/>
      <c r="AK580" s="193"/>
      <c r="AL580" s="193"/>
      <c r="AM580" s="193"/>
    </row>
    <row r="581" spans="1:39" ht="12.75" customHeight="1">
      <c r="A581" s="329">
        <v>578</v>
      </c>
      <c r="B581" s="345">
        <v>3</v>
      </c>
      <c r="C581" s="371">
        <v>29</v>
      </c>
      <c r="D581" s="346">
        <f>測定日数!N33</f>
        <v>28</v>
      </c>
      <c r="E581" s="347">
        <f>mm!N33</f>
        <v>106.22314181123669</v>
      </c>
      <c r="F581" s="348">
        <f>pH!N33</f>
        <v>4.8244039222949473</v>
      </c>
      <c r="G581" s="348">
        <f>EC!N33</f>
        <v>1.5400659274797723</v>
      </c>
      <c r="H581" s="349">
        <f>'SO4'!N33</f>
        <v>15.360748398498068</v>
      </c>
      <c r="I581" s="349">
        <f>'NO3'!N33</f>
        <v>14.921515698962395</v>
      </c>
      <c r="J581" s="349">
        <f>Cl!N33</f>
        <v>25.443095810405449</v>
      </c>
      <c r="K581" s="349">
        <f>H!N33</f>
        <v>14.982906788723334</v>
      </c>
      <c r="L581" s="349">
        <f>'NH4'!N33</f>
        <v>16.429012343628219</v>
      </c>
      <c r="M581" s="349">
        <f>Na!N33</f>
        <v>17.127289715748898</v>
      </c>
      <c r="N581" s="349">
        <f>K!N33</f>
        <v>1.666128895044096</v>
      </c>
      <c r="O581" s="349">
        <f>Mg!N33</f>
        <v>1.8650595456109393</v>
      </c>
      <c r="P581" s="350">
        <f>Ca!N33</f>
        <v>5.9788872958308739</v>
      </c>
      <c r="Q581" s="351">
        <f t="shared" si="1289"/>
        <v>0.36967970373016673</v>
      </c>
      <c r="R581" s="352">
        <f t="shared" si="1290"/>
        <v>71.086108306363968</v>
      </c>
      <c r="S581" s="353">
        <f t="shared" si="1291"/>
        <v>65.89323142602818</v>
      </c>
      <c r="T581" s="353">
        <f t="shared" si="1292"/>
        <v>71.455788010094139</v>
      </c>
      <c r="U581" s="353">
        <f t="shared" si="1293"/>
        <v>-3.7909927807221022</v>
      </c>
      <c r="V581" s="353">
        <f t="shared" si="1294"/>
        <v>-4.0499426984645996</v>
      </c>
      <c r="W581" s="346">
        <f t="shared" si="1295"/>
        <v>-5.4548647317311101</v>
      </c>
      <c r="X581" s="354">
        <f t="shared" si="1296"/>
        <v>106.22314181123669</v>
      </c>
      <c r="Y581" s="355">
        <f t="shared" ref="Y581:AA581" si="1320">H581*$E581/1000</f>
        <v>1.6316669554603871</v>
      </c>
      <c r="Z581" s="355">
        <f t="shared" si="1320"/>
        <v>1.585010278129477</v>
      </c>
      <c r="AA581" s="355">
        <f t="shared" si="1320"/>
        <v>2.70264557438558</v>
      </c>
      <c r="AB581" s="355">
        <f t="shared" ref="AB581:AF581" si="1321">L581*$E581/1000</f>
        <v>1.7451413079957783</v>
      </c>
      <c r="AC581" s="355">
        <f t="shared" si="1321"/>
        <v>1.819314524318131</v>
      </c>
      <c r="AD581" s="355">
        <f t="shared" si="1321"/>
        <v>0.17698144589406808</v>
      </c>
      <c r="AE581" s="355">
        <f t="shared" si="1321"/>
        <v>0.19811248459983147</v>
      </c>
      <c r="AF581" s="355">
        <f t="shared" si="1321"/>
        <v>0.63509619309844434</v>
      </c>
      <c r="AG581" s="356">
        <f t="shared" si="1299"/>
        <v>1.5915314325630996</v>
      </c>
      <c r="AH581" s="357"/>
      <c r="AI581" s="344">
        <v>136.97933973239213</v>
      </c>
      <c r="AJ581" s="193"/>
      <c r="AK581" s="193"/>
      <c r="AL581" s="193"/>
      <c r="AM581" s="193"/>
    </row>
    <row r="582" spans="1:39" ht="12.75" customHeight="1">
      <c r="A582" s="329">
        <v>579</v>
      </c>
      <c r="B582" s="345">
        <v>3</v>
      </c>
      <c r="C582" s="371">
        <v>30</v>
      </c>
      <c r="D582" s="346">
        <f>測定日数!N34</f>
        <v>28</v>
      </c>
      <c r="E582" s="347">
        <f>mm!N34</f>
        <v>123.0891719745223</v>
      </c>
      <c r="F582" s="348">
        <f>pH!N34</f>
        <v>4.6929655343793355</v>
      </c>
      <c r="G582" s="348">
        <f>EC!N34</f>
        <v>1.9503570504527816</v>
      </c>
      <c r="H582" s="349">
        <f>'SO4'!N34</f>
        <v>21.491362529725517</v>
      </c>
      <c r="I582" s="349">
        <f>'NO3'!N34</f>
        <v>29.92807527171399</v>
      </c>
      <c r="J582" s="349">
        <f>Cl!N34</f>
        <v>13.876060336789786</v>
      </c>
      <c r="K582" s="349">
        <f>H!N34</f>
        <v>20.278436428566597</v>
      </c>
      <c r="L582" s="349">
        <f>'NH4'!N34</f>
        <v>24.40781302438451</v>
      </c>
      <c r="M582" s="349">
        <f>Na!N34</f>
        <v>13.47127132726024</v>
      </c>
      <c r="N582" s="349">
        <f>K!N34</f>
        <v>2.0993439054006213</v>
      </c>
      <c r="O582" s="349">
        <f>Mg!N34</f>
        <v>3.2638983454755905</v>
      </c>
      <c r="P582" s="350">
        <f>Ca!N34</f>
        <v>15.807776426448525</v>
      </c>
      <c r="Q582" s="351">
        <f t="shared" si="1289"/>
        <v>0.27314120406587333</v>
      </c>
      <c r="R582" s="352">
        <f t="shared" si="1290"/>
        <v>86.786860667954812</v>
      </c>
      <c r="S582" s="353">
        <f t="shared" si="1291"/>
        <v>98.400214229460204</v>
      </c>
      <c r="T582" s="353">
        <f t="shared" si="1292"/>
        <v>87.060001872020692</v>
      </c>
      <c r="U582" s="353">
        <f t="shared" si="1293"/>
        <v>6.2711469296324527</v>
      </c>
      <c r="V582" s="353">
        <f t="shared" si="1294"/>
        <v>6.1146334215605176</v>
      </c>
      <c r="W582" s="346">
        <f t="shared" si="1295"/>
        <v>-2.3973771598128946</v>
      </c>
      <c r="X582" s="354">
        <f t="shared" si="1296"/>
        <v>123.0891719745223</v>
      </c>
      <c r="Y582" s="355">
        <f t="shared" ref="Y582:AA582" si="1322">H582*$E582/1000</f>
        <v>2.6453540183881885</v>
      </c>
      <c r="Z582" s="355">
        <f t="shared" si="1322"/>
        <v>3.6838220039864513</v>
      </c>
      <c r="AA582" s="355">
        <f t="shared" si="1322"/>
        <v>1.7079927771239658</v>
      </c>
      <c r="AB582" s="355">
        <f t="shared" ref="AB582:AF582" si="1323">L582*$E582/1000</f>
        <v>3.0043374948804504</v>
      </c>
      <c r="AC582" s="355">
        <f t="shared" si="1323"/>
        <v>1.6581676331165871</v>
      </c>
      <c r="AD582" s="355">
        <f t="shared" si="1323"/>
        <v>0.25840650300552237</v>
      </c>
      <c r="AE582" s="355">
        <f t="shared" si="1323"/>
        <v>0.40175054475360378</v>
      </c>
      <c r="AF582" s="355">
        <f t="shared" si="1323"/>
        <v>1.945766111089922</v>
      </c>
      <c r="AG582" s="356">
        <f t="shared" si="1299"/>
        <v>2.4960559489302518</v>
      </c>
      <c r="AH582" s="357"/>
      <c r="AI582" s="344">
        <v>185.18707489741502</v>
      </c>
      <c r="AJ582" s="193"/>
      <c r="AK582" s="193"/>
      <c r="AL582" s="193"/>
      <c r="AM582" s="193"/>
    </row>
    <row r="583" spans="1:39" ht="12.75" customHeight="1">
      <c r="A583" s="329">
        <v>580</v>
      </c>
      <c r="B583" s="345">
        <v>3</v>
      </c>
      <c r="C583" s="371">
        <v>31</v>
      </c>
      <c r="D583" s="346">
        <f>測定日数!N35</f>
        <v>0</v>
      </c>
      <c r="E583" s="347"/>
      <c r="F583" s="348"/>
      <c r="G583" s="348"/>
      <c r="H583" s="349"/>
      <c r="I583" s="349"/>
      <c r="J583" s="349"/>
      <c r="K583" s="349"/>
      <c r="L583" s="349"/>
      <c r="M583" s="349"/>
      <c r="N583" s="349"/>
      <c r="O583" s="349"/>
      <c r="P583" s="350"/>
      <c r="Q583" s="351"/>
      <c r="R583" s="352"/>
      <c r="S583" s="353"/>
      <c r="T583" s="353"/>
      <c r="U583" s="353"/>
      <c r="V583" s="353"/>
      <c r="W583" s="346"/>
      <c r="X583" s="354"/>
      <c r="Y583" s="355"/>
      <c r="Z583" s="355"/>
      <c r="AA583" s="355"/>
      <c r="AB583" s="355"/>
      <c r="AC583" s="355"/>
      <c r="AD583" s="355"/>
      <c r="AE583" s="355"/>
      <c r="AF583" s="355"/>
      <c r="AG583" s="356"/>
      <c r="AH583" s="357"/>
      <c r="AI583" s="344"/>
      <c r="AJ583" s="193"/>
      <c r="AK583" s="193"/>
      <c r="AL583" s="193"/>
      <c r="AM583" s="193"/>
    </row>
    <row r="584" spans="1:39" ht="12.75" customHeight="1">
      <c r="A584" s="329">
        <v>581</v>
      </c>
      <c r="B584" s="345">
        <v>3</v>
      </c>
      <c r="C584" s="371">
        <v>32</v>
      </c>
      <c r="D584" s="346">
        <f>測定日数!N36</f>
        <v>28</v>
      </c>
      <c r="E584" s="347">
        <f>mm!N36</f>
        <v>133.08917197452229</v>
      </c>
      <c r="F584" s="348">
        <f>pH!N36</f>
        <v>4.8474015595443758</v>
      </c>
      <c r="G584" s="348">
        <f>EC!N36</f>
        <v>1.5917468293850205</v>
      </c>
      <c r="H584" s="349">
        <f>'SO4'!N36</f>
        <v>15.899406556592485</v>
      </c>
      <c r="I584" s="349">
        <f>'NO3'!N36</f>
        <v>22.361392677674083</v>
      </c>
      <c r="J584" s="349">
        <f>Cl!N36</f>
        <v>18.814448432639388</v>
      </c>
      <c r="K584" s="349">
        <f>H!N36</f>
        <v>14.210142741478458</v>
      </c>
      <c r="L584" s="349">
        <f>'NH4'!N36</f>
        <v>19.835084948552282</v>
      </c>
      <c r="M584" s="349">
        <f>Na!N36</f>
        <v>16.513311797080643</v>
      </c>
      <c r="N584" s="349">
        <f>K!N36</f>
        <v>1.1423187365398422</v>
      </c>
      <c r="O584" s="349">
        <f>Mg!N36</f>
        <v>3.4109571667863126</v>
      </c>
      <c r="P584" s="350">
        <f>Ca!N36</f>
        <v>11.950055037090213</v>
      </c>
      <c r="Q584" s="351">
        <f t="shared" ref="Q584:Q603" si="1324">1.24*10^(F584-5.35)</f>
        <v>0.389783314878628</v>
      </c>
      <c r="R584" s="352">
        <f t="shared" ref="R584:R603" si="1325">SUM(H584:J584)+H584</f>
        <v>72.974654223498447</v>
      </c>
      <c r="S584" s="353">
        <f t="shared" ref="S584:S603" si="1326">SUM(K584:P584)+O584+P584</f>
        <v>82.422882631404278</v>
      </c>
      <c r="T584" s="353">
        <f t="shared" ref="T584:T603" si="1327">SUM(H584:J584,Q584)+H584</f>
        <v>73.364437538377075</v>
      </c>
      <c r="U584" s="353">
        <f t="shared" ref="U584:U589" si="1328">(S584-R584)/(R584+S584)*100</f>
        <v>6.0800374311774315</v>
      </c>
      <c r="V584" s="353">
        <f t="shared" ref="V584:V603" si="1329">(S584-T584)/(S584+T584)*100</f>
        <v>5.8146228352571034</v>
      </c>
      <c r="W584" s="346">
        <f t="shared" ref="W584:W589" si="1330">100*((349.7*10^(2-F584)+(80*2*H584+71.5*I584+76.3*J584+73.5*L584+50.1*M584+73.5*N584+59.8*2*P584+53.3*2*O584)/10000)-G584)/((349.7*10^(2-F584)+(80*2*H584+71.5*I584+76.3*J584+73.5*L584+50.1*M584+73.5*N584+59.8*2*P584+53.3*2*O584)/10000)+G584)</f>
        <v>-3.9439133053457311</v>
      </c>
      <c r="X584" s="354">
        <f t="shared" ref="X584:X603" si="1331">E584</f>
        <v>133.08917197452229</v>
      </c>
      <c r="Y584" s="355">
        <f t="shared" ref="Y584:AA584" si="1332">H584*$E584/1000</f>
        <v>2.1160388535031842</v>
      </c>
      <c r="Z584" s="355">
        <f t="shared" si="1332"/>
        <v>2.9760592356687892</v>
      </c>
      <c r="AA584" s="355">
        <f t="shared" si="1332"/>
        <v>2.503999363057325</v>
      </c>
      <c r="AB584" s="355">
        <f t="shared" ref="AB584:AF584" si="1333">L584*$E584/1000</f>
        <v>2.6398350318471335</v>
      </c>
      <c r="AC584" s="355">
        <f t="shared" si="1333"/>
        <v>2.1977429936305732</v>
      </c>
      <c r="AD584" s="355">
        <f t="shared" si="1333"/>
        <v>0.15203025477707008</v>
      </c>
      <c r="AE584" s="355">
        <f t="shared" si="1333"/>
        <v>0.45396146496815282</v>
      </c>
      <c r="AF584" s="355">
        <f t="shared" si="1333"/>
        <v>1.5904229299363055</v>
      </c>
      <c r="AG584" s="356">
        <f t="shared" ref="AG584:AG603" si="1334">K584*$E584/1000</f>
        <v>1.8912161311031361</v>
      </c>
      <c r="AH584" s="357"/>
      <c r="AI584" s="344">
        <v>155.39753685490274</v>
      </c>
      <c r="AJ584" s="193"/>
      <c r="AK584" s="193"/>
      <c r="AL584" s="193"/>
      <c r="AM584" s="193"/>
    </row>
    <row r="585" spans="1:39" ht="12.75" customHeight="1">
      <c r="A585" s="329">
        <v>582</v>
      </c>
      <c r="B585" s="345">
        <v>3</v>
      </c>
      <c r="C585" s="371">
        <v>33</v>
      </c>
      <c r="D585" s="346">
        <f>測定日数!N37</f>
        <v>28</v>
      </c>
      <c r="E585" s="347">
        <f>mm!N37</f>
        <v>90.764331210191088</v>
      </c>
      <c r="F585" s="348">
        <f>pH!N37</f>
        <v>5.51</v>
      </c>
      <c r="G585" s="348">
        <f>EC!N37</f>
        <v>2.0099999999999998</v>
      </c>
      <c r="H585" s="349">
        <f>'SO4'!N37</f>
        <v>17.801374141161773</v>
      </c>
      <c r="I585" s="349">
        <f>'NO3'!N37</f>
        <v>30.562544351977291</v>
      </c>
      <c r="J585" s="349">
        <f>Cl!N37</f>
        <v>27.331960623924633</v>
      </c>
      <c r="K585" s="349">
        <f>H!N37</f>
        <v>3.0902954325135927</v>
      </c>
      <c r="L585" s="349">
        <f>'NH4'!N37</f>
        <v>32.207993791230109</v>
      </c>
      <c r="M585" s="349">
        <f>Na!N37</f>
        <v>25.619834710743802</v>
      </c>
      <c r="N585" s="349">
        <f>K!N37</f>
        <v>5.0386209013248768</v>
      </c>
      <c r="O585" s="349">
        <f>Mg!N37</f>
        <v>5.8407370845672908</v>
      </c>
      <c r="P585" s="350">
        <f>Ca!N37</f>
        <v>25.34930139720559</v>
      </c>
      <c r="Q585" s="351">
        <f t="shared" si="1324"/>
        <v>1.7923453157249509</v>
      </c>
      <c r="R585" s="352">
        <f t="shared" si="1325"/>
        <v>93.49725325822547</v>
      </c>
      <c r="S585" s="353">
        <f t="shared" si="1326"/>
        <v>128.33682179935815</v>
      </c>
      <c r="T585" s="353">
        <f t="shared" si="1327"/>
        <v>95.289598573950414</v>
      </c>
      <c r="U585" s="353">
        <f t="shared" si="1328"/>
        <v>15.705237588990345</v>
      </c>
      <c r="V585" s="353">
        <f t="shared" si="1329"/>
        <v>14.777870687301025</v>
      </c>
      <c r="W585" s="346">
        <f t="shared" si="1330"/>
        <v>-11.743876683863135</v>
      </c>
      <c r="X585" s="354">
        <f t="shared" si="1331"/>
        <v>90.764331210191088</v>
      </c>
      <c r="Y585" s="355">
        <f t="shared" ref="Y585:AA585" si="1335">H585*$E585/1000</f>
        <v>1.615729818544938</v>
      </c>
      <c r="Z585" s="355">
        <f t="shared" si="1335"/>
        <v>2.7739888981890215</v>
      </c>
      <c r="AA585" s="355">
        <f t="shared" si="1335"/>
        <v>2.4807671266937965</v>
      </c>
      <c r="AB585" s="355">
        <f t="shared" ref="AB585:AF585" si="1336">L585*$E585/1000</f>
        <v>2.9233370160829879</v>
      </c>
      <c r="AC585" s="355">
        <f t="shared" si="1336"/>
        <v>2.3253671632363009</v>
      </c>
      <c r="AD585" s="355">
        <f t="shared" si="1336"/>
        <v>0.45732705633044263</v>
      </c>
      <c r="AE585" s="355">
        <f t="shared" si="1336"/>
        <v>0.53013059525531148</v>
      </c>
      <c r="AF585" s="355">
        <f t="shared" si="1336"/>
        <v>2.3008123879629281</v>
      </c>
      <c r="AG585" s="356">
        <f t="shared" si="1334"/>
        <v>0.28048859817400446</v>
      </c>
      <c r="AH585" s="357"/>
      <c r="AI585" s="344">
        <v>221.83407505758362</v>
      </c>
      <c r="AJ585" s="193"/>
      <c r="AK585" s="193"/>
      <c r="AL585" s="193"/>
      <c r="AM585" s="193"/>
    </row>
    <row r="586" spans="1:39" ht="12.75" customHeight="1">
      <c r="A586" s="329">
        <v>583</v>
      </c>
      <c r="B586" s="345">
        <v>3</v>
      </c>
      <c r="C586" s="371">
        <v>34</v>
      </c>
      <c r="D586" s="346">
        <f>測定日数!N38</f>
        <v>28</v>
      </c>
      <c r="E586" s="347">
        <f>mm!N38</f>
        <v>101.90324633991089</v>
      </c>
      <c r="F586" s="348">
        <f>pH!N38</f>
        <v>4.6591257823414978</v>
      </c>
      <c r="G586" s="348">
        <f>EC!N38</f>
        <v>3.4090246111562243</v>
      </c>
      <c r="H586" s="349">
        <f>'SO4'!N38</f>
        <v>29.182350552814043</v>
      </c>
      <c r="I586" s="349">
        <f>'NO3'!N38</f>
        <v>19.630482853394966</v>
      </c>
      <c r="J586" s="349">
        <f>Cl!N38</f>
        <v>135.23271284902242</v>
      </c>
      <c r="K586" s="349">
        <f>H!N38</f>
        <v>21.921699371798493</v>
      </c>
      <c r="L586" s="349">
        <f>'NH4'!N38</f>
        <v>19.700402898369667</v>
      </c>
      <c r="M586" s="349">
        <f>Na!N38</f>
        <v>115.60128677618839</v>
      </c>
      <c r="N586" s="349">
        <f>K!N38</f>
        <v>4.1505371978262229</v>
      </c>
      <c r="O586" s="349">
        <f>Mg!N38</f>
        <v>14.826397651321132</v>
      </c>
      <c r="P586" s="350">
        <f>Ca!N38</f>
        <v>12.459853832219375</v>
      </c>
      <c r="Q586" s="351">
        <f t="shared" si="1324"/>
        <v>0.25266638542619196</v>
      </c>
      <c r="R586" s="352">
        <f t="shared" si="1325"/>
        <v>213.2278968080455</v>
      </c>
      <c r="S586" s="353">
        <f t="shared" si="1326"/>
        <v>215.94642921126382</v>
      </c>
      <c r="T586" s="353">
        <f t="shared" si="1327"/>
        <v>213.48056319347165</v>
      </c>
      <c r="U586" s="353">
        <f t="shared" si="1328"/>
        <v>0.63343313856477224</v>
      </c>
      <c r="V586" s="353">
        <f t="shared" si="1329"/>
        <v>0.57422240832688143</v>
      </c>
      <c r="W586" s="346">
        <f t="shared" si="1330"/>
        <v>0.84660050725091152</v>
      </c>
      <c r="X586" s="354">
        <f t="shared" si="1331"/>
        <v>101.90324633991089</v>
      </c>
      <c r="Y586" s="355">
        <f t="shared" ref="Y586:AA586" si="1337">H586*$E586/1000</f>
        <v>2.9737762571610444</v>
      </c>
      <c r="Z586" s="355">
        <f t="shared" si="1337"/>
        <v>2.0004099299809042</v>
      </c>
      <c r="AA586" s="355">
        <f t="shared" si="1337"/>
        <v>13.780652450668365</v>
      </c>
      <c r="AB586" s="355">
        <f t="shared" ref="AB586:AF586" si="1338">L586*$E586/1000</f>
        <v>2.0075350095480586</v>
      </c>
      <c r="AC586" s="355">
        <f t="shared" si="1338"/>
        <v>11.78014640356461</v>
      </c>
      <c r="AD586" s="355">
        <f t="shared" si="1338"/>
        <v>0.42295321451304907</v>
      </c>
      <c r="AE586" s="355">
        <f t="shared" si="1338"/>
        <v>1.5108580521960537</v>
      </c>
      <c r="AF586" s="355">
        <f t="shared" si="1338"/>
        <v>1.2696995544239338</v>
      </c>
      <c r="AG586" s="356">
        <f t="shared" si="1334"/>
        <v>2.2338923312738515</v>
      </c>
      <c r="AH586" s="357"/>
      <c r="AI586" s="344">
        <v>429.17432601930932</v>
      </c>
      <c r="AJ586" s="193"/>
      <c r="AK586" s="193"/>
      <c r="AL586" s="193"/>
      <c r="AM586" s="193"/>
    </row>
    <row r="587" spans="1:39" ht="12.75" customHeight="1">
      <c r="A587" s="329">
        <v>584</v>
      </c>
      <c r="B587" s="345">
        <v>3</v>
      </c>
      <c r="C587" s="371">
        <v>35</v>
      </c>
      <c r="D587" s="346">
        <f>測定日数!N39</f>
        <v>28</v>
      </c>
      <c r="E587" s="347">
        <f>mm!N39</f>
        <v>87.731706284606503</v>
      </c>
      <c r="F587" s="348">
        <f>pH!N39</f>
        <v>4.6456213799637727</v>
      </c>
      <c r="G587" s="348">
        <f>EC!N39</f>
        <v>2.6035901455767076</v>
      </c>
      <c r="H587" s="349">
        <f>'SO4'!N39</f>
        <v>28.867678454978329</v>
      </c>
      <c r="I587" s="349">
        <f>'NO3'!N39</f>
        <v>26.487164853752414</v>
      </c>
      <c r="J587" s="349">
        <f>Cl!N39</f>
        <v>54.421610374152827</v>
      </c>
      <c r="K587" s="349">
        <f>H!N39</f>
        <v>22.614064161712513</v>
      </c>
      <c r="L587" s="349">
        <f>'NH4'!N39</f>
        <v>28.227668171762144</v>
      </c>
      <c r="M587" s="349">
        <f>Na!N39</f>
        <v>47.846229164044253</v>
      </c>
      <c r="N587" s="349">
        <f>K!N39</f>
        <v>2.6371947724415241</v>
      </c>
      <c r="O587" s="349">
        <f>Mg!N39</f>
        <v>7.6238617786257086</v>
      </c>
      <c r="P587" s="350">
        <f>Ca!N39</f>
        <v>16.424278412644192</v>
      </c>
      <c r="Q587" s="351">
        <f t="shared" si="1324"/>
        <v>0.24493061057329646</v>
      </c>
      <c r="R587" s="352">
        <f t="shared" si="1325"/>
        <v>138.6441321378619</v>
      </c>
      <c r="S587" s="353">
        <f t="shared" si="1326"/>
        <v>149.4214366525002</v>
      </c>
      <c r="T587" s="353">
        <f t="shared" si="1327"/>
        <v>138.88906274843518</v>
      </c>
      <c r="U587" s="353">
        <f t="shared" si="1328"/>
        <v>3.7412678508903703</v>
      </c>
      <c r="V587" s="353">
        <f t="shared" si="1329"/>
        <v>3.6531357428708522</v>
      </c>
      <c r="W587" s="346">
        <f t="shared" si="1330"/>
        <v>-3.8466764539296913E-2</v>
      </c>
      <c r="X587" s="354">
        <f t="shared" si="1331"/>
        <v>87.731706284606503</v>
      </c>
      <c r="Y587" s="355">
        <f t="shared" ref="Y587:AA587" si="1339">H587*$E587/1000</f>
        <v>2.5326106873306222</v>
      </c>
      <c r="Z587" s="355">
        <f t="shared" si="1339"/>
        <v>2.3237641672613591</v>
      </c>
      <c r="AA587" s="355">
        <f t="shared" si="1339"/>
        <v>4.7745007368804702</v>
      </c>
      <c r="AB587" s="355">
        <f t="shared" ref="AB587:AF587" si="1340">L587*$E587/1000</f>
        <v>2.4764614931443716</v>
      </c>
      <c r="AC587" s="355">
        <f t="shared" si="1340"/>
        <v>4.1976313238459042</v>
      </c>
      <c r="AD587" s="355">
        <f t="shared" si="1340"/>
        <v>0.23136559719113947</v>
      </c>
      <c r="AE587" s="355">
        <f t="shared" si="1340"/>
        <v>0.66885440231682847</v>
      </c>
      <c r="AF587" s="355">
        <f t="shared" si="1340"/>
        <v>1.4409299696347033</v>
      </c>
      <c r="AG587" s="356">
        <f t="shared" si="1334"/>
        <v>1.9839704349366083</v>
      </c>
      <c r="AH587" s="357"/>
      <c r="AI587" s="344">
        <v>288.06556879036214</v>
      </c>
      <c r="AJ587" s="193"/>
      <c r="AK587" s="193"/>
      <c r="AL587" s="193"/>
      <c r="AM587" s="193"/>
    </row>
    <row r="588" spans="1:39" ht="12.75" customHeight="1">
      <c r="A588" s="329">
        <v>585</v>
      </c>
      <c r="B588" s="345">
        <v>3</v>
      </c>
      <c r="C588" s="371">
        <v>37</v>
      </c>
      <c r="D588" s="346">
        <f>測定日数!N41</f>
        <v>28</v>
      </c>
      <c r="E588" s="347">
        <f>mm!N41</f>
        <v>153.56050955414014</v>
      </c>
      <c r="F588" s="348">
        <f>pH!N41</f>
        <v>6.6</v>
      </c>
      <c r="G588" s="348">
        <f>EC!N41</f>
        <v>4</v>
      </c>
      <c r="H588" s="349">
        <f>'SO4'!N41</f>
        <v>43.096448602800642</v>
      </c>
      <c r="I588" s="349">
        <f>'NO3'!N41</f>
        <v>38.061508042106347</v>
      </c>
      <c r="J588" s="349">
        <f>Cl!N41</f>
        <v>163.31619312492421</v>
      </c>
      <c r="K588" s="349">
        <f>H!N41</f>
        <v>0.25118864315095818</v>
      </c>
      <c r="L588" s="349">
        <f>'NH4'!N41</f>
        <v>39.360693635209529</v>
      </c>
      <c r="M588" s="349">
        <f>Na!N41</f>
        <v>161.37591453601163</v>
      </c>
      <c r="N588" s="349">
        <f>K!N41</f>
        <v>6.3941398986656708</v>
      </c>
      <c r="O588" s="349">
        <f>Mg!N41</f>
        <v>20.160460810532811</v>
      </c>
      <c r="P588" s="350">
        <f>Ca!N41</f>
        <v>39.672638355207347</v>
      </c>
      <c r="Q588" s="351">
        <f t="shared" si="1324"/>
        <v>22.050664684482651</v>
      </c>
      <c r="R588" s="352">
        <f t="shared" si="1325"/>
        <v>287.57059837263182</v>
      </c>
      <c r="S588" s="353">
        <f t="shared" si="1326"/>
        <v>327.04813504451818</v>
      </c>
      <c r="T588" s="353">
        <f t="shared" si="1327"/>
        <v>309.6212630571145</v>
      </c>
      <c r="U588" s="353">
        <f t="shared" si="1328"/>
        <v>6.4230936230009803</v>
      </c>
      <c r="V588" s="353">
        <f t="shared" si="1329"/>
        <v>2.7371932810601005</v>
      </c>
      <c r="W588" s="346">
        <f t="shared" si="1330"/>
        <v>0.63045264954582947</v>
      </c>
      <c r="X588" s="354">
        <f t="shared" si="1331"/>
        <v>153.56050955414014</v>
      </c>
      <c r="Y588" s="355">
        <f t="shared" ref="Y588:AA588" si="1341">H588*$E588/1000</f>
        <v>6.6179126074198775</v>
      </c>
      <c r="Z588" s="355">
        <f t="shared" si="1341"/>
        <v>5.8447445693448534</v>
      </c>
      <c r="AA588" s="355">
        <f t="shared" si="1341"/>
        <v>25.07891783470572</v>
      </c>
      <c r="AB588" s="355">
        <f t="shared" ref="AB588:AF588" si="1342">L588*$E588/1000</f>
        <v>6.044248171027176</v>
      </c>
      <c r="AC588" s="355">
        <f t="shared" si="1342"/>
        <v>24.780967665915316</v>
      </c>
      <c r="AD588" s="355">
        <f t="shared" si="1342"/>
        <v>0.98188738099955841</v>
      </c>
      <c r="AE588" s="355">
        <f t="shared" si="1342"/>
        <v>3.0958506349116917</v>
      </c>
      <c r="AF588" s="355">
        <f t="shared" si="1342"/>
        <v>6.0921505611827644</v>
      </c>
      <c r="AG588" s="356">
        <f t="shared" si="1334"/>
        <v>3.8572656036474216E-2</v>
      </c>
      <c r="AH588" s="357"/>
      <c r="AI588" s="344">
        <v>614.61873341715</v>
      </c>
      <c r="AJ588" s="193"/>
      <c r="AK588" s="193"/>
      <c r="AL588" s="193"/>
      <c r="AM588" s="193"/>
    </row>
    <row r="589" spans="1:39" ht="12.75" customHeight="1">
      <c r="A589" s="329">
        <v>586</v>
      </c>
      <c r="B589" s="345">
        <v>3</v>
      </c>
      <c r="C589" s="371">
        <v>38</v>
      </c>
      <c r="D589" s="346">
        <f>測定日数!N42</f>
        <v>28</v>
      </c>
      <c r="E589" s="347">
        <f>mm!N42</f>
        <v>154.86950986632718</v>
      </c>
      <c r="F589" s="348">
        <f>pH!N42</f>
        <v>4.9852347000993795</v>
      </c>
      <c r="G589" s="348">
        <f>EC!N42</f>
        <v>2.1341919441019317</v>
      </c>
      <c r="H589" s="349">
        <f>'SO4'!N42</f>
        <v>19.834675743402251</v>
      </c>
      <c r="I589" s="349">
        <f>'NO3'!N42</f>
        <v>19.899541916921891</v>
      </c>
      <c r="J589" s="349">
        <f>Cl!N42</f>
        <v>59.103523078590847</v>
      </c>
      <c r="K589" s="349">
        <f>H!N42</f>
        <v>10.345829094363078</v>
      </c>
      <c r="L589" s="349">
        <f>'NH4'!N42</f>
        <v>16.193862476681041</v>
      </c>
      <c r="M589" s="349">
        <f>Na!N42</f>
        <v>57.325984045315714</v>
      </c>
      <c r="N589" s="349">
        <f>K!N42</f>
        <v>2.6053738924401579</v>
      </c>
      <c r="O589" s="349">
        <f>Mg!N42</f>
        <v>7.9188028641270245</v>
      </c>
      <c r="P589" s="350">
        <f>Ca!N42</f>
        <v>20.365454869135551</v>
      </c>
      <c r="Q589" s="351">
        <f t="shared" si="1324"/>
        <v>0.53537290169328278</v>
      </c>
      <c r="R589" s="352">
        <f t="shared" si="1325"/>
        <v>118.67241648231723</v>
      </c>
      <c r="S589" s="353">
        <f t="shared" si="1326"/>
        <v>143.03956497532513</v>
      </c>
      <c r="T589" s="353">
        <f t="shared" si="1327"/>
        <v>119.20778938401051</v>
      </c>
      <c r="U589" s="353">
        <f t="shared" si="1328"/>
        <v>9.3106736486772892</v>
      </c>
      <c r="V589" s="353">
        <f t="shared" si="1329"/>
        <v>9.0875180226451135</v>
      </c>
      <c r="W589" s="346">
        <f t="shared" si="1330"/>
        <v>-2.6067421735117664</v>
      </c>
      <c r="X589" s="354">
        <f t="shared" si="1331"/>
        <v>154.86950986632718</v>
      </c>
      <c r="Y589" s="355">
        <f t="shared" ref="Y589:AA589" si="1343">H589*$E589/1000</f>
        <v>3.0717865107382356</v>
      </c>
      <c r="Z589" s="355">
        <f t="shared" si="1343"/>
        <v>3.0818323032381261</v>
      </c>
      <c r="AA589" s="355">
        <f t="shared" si="1343"/>
        <v>9.1533336505545204</v>
      </c>
      <c r="AB589" s="355">
        <f t="shared" ref="AB589:AF589" si="1344">L589*$E589/1000</f>
        <v>2.5079355446062999</v>
      </c>
      <c r="AC589" s="355">
        <f t="shared" si="1344"/>
        <v>8.8780470517029375</v>
      </c>
      <c r="AD589" s="355">
        <f t="shared" si="1344"/>
        <v>0.40349297774073228</v>
      </c>
      <c r="AE589" s="355">
        <f t="shared" si="1344"/>
        <v>1.2263811182954201</v>
      </c>
      <c r="AF589" s="355">
        <f t="shared" si="1344"/>
        <v>3.1539880137878291</v>
      </c>
      <c r="AG589" s="356">
        <f t="shared" si="1334"/>
        <v>1.6022534810047973</v>
      </c>
      <c r="AH589" s="357"/>
      <c r="AI589" s="344">
        <v>261.71198145764237</v>
      </c>
      <c r="AJ589" s="193"/>
      <c r="AK589" s="193"/>
      <c r="AL589" s="193"/>
      <c r="AM589" s="193"/>
    </row>
    <row r="590" spans="1:39" ht="12.75" customHeight="1">
      <c r="A590" s="329">
        <v>587</v>
      </c>
      <c r="B590" s="345">
        <v>3</v>
      </c>
      <c r="C590" s="371">
        <v>39</v>
      </c>
      <c r="D590" s="346">
        <f>測定日数!N43</f>
        <v>28</v>
      </c>
      <c r="E590" s="347">
        <f>mm!N43</f>
        <v>127</v>
      </c>
      <c r="F590" s="348">
        <f>pH!N43</f>
        <v>4.5477798064625041</v>
      </c>
      <c r="G590" s="348">
        <f>EC!N43</f>
        <v>2.2527165354330712</v>
      </c>
      <c r="H590" s="349">
        <f>'SO4'!N43</f>
        <v>23.801968503937008</v>
      </c>
      <c r="I590" s="349">
        <f>'NO3'!N43</f>
        <v>25.66299212598425</v>
      </c>
      <c r="J590" s="349">
        <f>Cl!N43</f>
        <v>25.984645669291339</v>
      </c>
      <c r="K590" s="349">
        <f>H!N43</f>
        <v>25.66299212598425</v>
      </c>
      <c r="L590" s="349">
        <f>'NH4'!N43</f>
        <v>24.161181102362203</v>
      </c>
      <c r="M590" s="349">
        <f>Na!N43</f>
        <v>23.462598425196852</v>
      </c>
      <c r="N590" s="349">
        <f>K!N43</f>
        <v>3.5016535433070866</v>
      </c>
      <c r="O590" s="349">
        <f>Mg!N43</f>
        <v>3.5293700787401576</v>
      </c>
      <c r="P590" s="350">
        <f>Ca!N43</f>
        <v>8.4535039370078735</v>
      </c>
      <c r="Q590" s="351">
        <f t="shared" si="1324"/>
        <v>0.1955246385084686</v>
      </c>
      <c r="R590" s="352">
        <f t="shared" si="1325"/>
        <v>99.251574803149609</v>
      </c>
      <c r="S590" s="353">
        <f t="shared" si="1326"/>
        <v>100.75417322834645</v>
      </c>
      <c r="T590" s="353">
        <f t="shared" si="1327"/>
        <v>99.447099441658082</v>
      </c>
      <c r="U590" s="353"/>
      <c r="V590" s="353">
        <f t="shared" si="1329"/>
        <v>0.65287985898213408</v>
      </c>
      <c r="W590" s="346"/>
      <c r="X590" s="354">
        <f t="shared" si="1331"/>
        <v>127</v>
      </c>
      <c r="Y590" s="355">
        <f t="shared" ref="Y590:AA590" si="1345">H590*$E590/1000</f>
        <v>3.02285</v>
      </c>
      <c r="Z590" s="355">
        <f t="shared" si="1345"/>
        <v>3.2591999999999999</v>
      </c>
      <c r="AA590" s="355">
        <f t="shared" si="1345"/>
        <v>3.3000500000000001</v>
      </c>
      <c r="AB590" s="355">
        <f t="shared" ref="AB590:AF590" si="1346">L590*$E590/1000</f>
        <v>3.0684699999999996</v>
      </c>
      <c r="AC590" s="355">
        <f t="shared" si="1346"/>
        <v>2.9797500000000001</v>
      </c>
      <c r="AD590" s="355">
        <f t="shared" si="1346"/>
        <v>0.44470999999999999</v>
      </c>
      <c r="AE590" s="355">
        <f t="shared" si="1346"/>
        <v>0.44823000000000002</v>
      </c>
      <c r="AF590" s="355">
        <f t="shared" si="1346"/>
        <v>1.0735950000000001</v>
      </c>
      <c r="AG590" s="356">
        <f t="shared" si="1334"/>
        <v>3.2591999999999999</v>
      </c>
      <c r="AH590" s="357"/>
      <c r="AI590" s="344">
        <v>0</v>
      </c>
      <c r="AJ590" s="193"/>
      <c r="AK590" s="193"/>
      <c r="AL590" s="193"/>
      <c r="AM590" s="193"/>
    </row>
    <row r="591" spans="1:39" ht="12.75" customHeight="1">
      <c r="A591" s="329">
        <v>588</v>
      </c>
      <c r="B591" s="345">
        <v>3</v>
      </c>
      <c r="C591" s="371">
        <v>40</v>
      </c>
      <c r="D591" s="346">
        <f>測定日数!N44</f>
        <v>28</v>
      </c>
      <c r="E591" s="347">
        <f>mm!N44</f>
        <v>216.87898089171972</v>
      </c>
      <c r="F591" s="348">
        <f>pH!N44</f>
        <v>4.58</v>
      </c>
      <c r="G591" s="348">
        <f>EC!N44</f>
        <v>1.84</v>
      </c>
      <c r="H591" s="349">
        <f>'SO4'!N44</f>
        <v>22.058533534015542</v>
      </c>
      <c r="I591" s="349">
        <f>'NO3'!N44</f>
        <v>22.495069124609479</v>
      </c>
      <c r="J591" s="349">
        <f>Cl!N44</f>
        <v>24.682858734665896</v>
      </c>
      <c r="K591" s="349">
        <f>H!N44</f>
        <v>26.302679918953825</v>
      </c>
      <c r="L591" s="349">
        <f>'NH4'!N44</f>
        <v>17.700915895822956</v>
      </c>
      <c r="M591" s="349">
        <f>Na!N44</f>
        <v>20.830099788007171</v>
      </c>
      <c r="N591" s="349">
        <f>K!N44</f>
        <v>1.8608860897356452</v>
      </c>
      <c r="O591" s="349">
        <f>Mg!N44</f>
        <v>4.0351601746657391</v>
      </c>
      <c r="P591" s="350">
        <f>Ca!N44</f>
        <v>12.400675887578736</v>
      </c>
      <c r="Q591" s="351">
        <f t="shared" si="1324"/>
        <v>0.21058221290525647</v>
      </c>
      <c r="R591" s="352">
        <f t="shared" si="1325"/>
        <v>91.294994927306462</v>
      </c>
      <c r="S591" s="353">
        <f t="shared" si="1326"/>
        <v>99.566253817008544</v>
      </c>
      <c r="T591" s="353">
        <f t="shared" si="1327"/>
        <v>91.505577140211713</v>
      </c>
      <c r="U591" s="353">
        <f t="shared" ref="U591:U603" si="1347">(S591-R591)/(R591+S591)*100</f>
        <v>4.3336502009282016</v>
      </c>
      <c r="V591" s="353">
        <f t="shared" si="1329"/>
        <v>4.2186630213438239</v>
      </c>
      <c r="W591" s="346">
        <f t="shared" ref="W591:W603" si="1348">100*((349.7*10^(2-F591)+(80*2*H591+71.5*I591+76.3*J591+73.5*L591+50.1*M591+73.5*N591+59.8*2*P591+53.3*2*O591)/10000)-G591)/((349.7*10^(2-F591)+(80*2*H591+71.5*I591+76.3*J591+73.5*L591+50.1*M591+73.5*N591+59.8*2*P591+53.3*2*O591)/10000)+G591)</f>
        <v>5.6743091940017685</v>
      </c>
      <c r="X591" s="354">
        <f t="shared" si="1331"/>
        <v>216.87898089171972</v>
      </c>
      <c r="Y591" s="355">
        <f t="shared" ref="Y591:AA591" si="1349">H591*$E591/1000</f>
        <v>4.7840322728231151</v>
      </c>
      <c r="Z591" s="355">
        <f t="shared" si="1349"/>
        <v>4.8787076668340932</v>
      </c>
      <c r="AA591" s="355">
        <f t="shared" si="1349"/>
        <v>5.3531932478686226</v>
      </c>
      <c r="AB591" s="355">
        <f t="shared" ref="AB591:AF591" si="1350">L591*$E591/1000</f>
        <v>3.8389566003361248</v>
      </c>
      <c r="AC591" s="355">
        <f t="shared" si="1350"/>
        <v>4.5176108138958222</v>
      </c>
      <c r="AD591" s="355">
        <f t="shared" si="1350"/>
        <v>0.40358707869744403</v>
      </c>
      <c r="AE591" s="355">
        <f t="shared" si="1350"/>
        <v>0.87514142641635917</v>
      </c>
      <c r="AF591" s="355">
        <f t="shared" si="1350"/>
        <v>2.6894459488665978</v>
      </c>
      <c r="AG591" s="356">
        <f t="shared" si="1334"/>
        <v>5.7044984155438065</v>
      </c>
      <c r="AH591" s="357"/>
      <c r="AI591" s="344">
        <v>190.86124874431499</v>
      </c>
      <c r="AJ591" s="193"/>
      <c r="AK591" s="193"/>
      <c r="AL591" s="193"/>
      <c r="AM591" s="193"/>
    </row>
    <row r="592" spans="1:39" ht="12.75" customHeight="1">
      <c r="A592" s="329">
        <v>589</v>
      </c>
      <c r="B592" s="345">
        <v>3</v>
      </c>
      <c r="C592" s="371">
        <v>41</v>
      </c>
      <c r="D592" s="346">
        <f>測定日数!N45</f>
        <v>28</v>
      </c>
      <c r="E592" s="347">
        <f>mm!N45</f>
        <v>190.92356687898089</v>
      </c>
      <c r="F592" s="348">
        <f>pH!N45</f>
        <v>4.8099999999999996</v>
      </c>
      <c r="G592" s="348">
        <f>EC!N45</f>
        <v>1.98</v>
      </c>
      <c r="H592" s="349">
        <f>'SO4'!N45</f>
        <v>20.03</v>
      </c>
      <c r="I592" s="349">
        <f>'NO3'!N45</f>
        <v>13.54</v>
      </c>
      <c r="J592" s="349">
        <f>Cl!N45</f>
        <v>44.99</v>
      </c>
      <c r="K592" s="349">
        <f>H!N45</f>
        <v>15.488166189124829</v>
      </c>
      <c r="L592" s="349">
        <f>'NH4'!N45</f>
        <v>16.55</v>
      </c>
      <c r="M592" s="349">
        <f>Na!N45</f>
        <v>40.229999999999997</v>
      </c>
      <c r="N592" s="349">
        <f>K!N45</f>
        <v>2.17</v>
      </c>
      <c r="O592" s="349">
        <f>Mg!N45</f>
        <v>6.15</v>
      </c>
      <c r="P592" s="350">
        <f>Ca!N45</f>
        <v>9.93</v>
      </c>
      <c r="Q592" s="351">
        <f t="shared" si="1324"/>
        <v>0.35761990638769908</v>
      </c>
      <c r="R592" s="352">
        <f t="shared" si="1325"/>
        <v>98.59</v>
      </c>
      <c r="S592" s="353">
        <f t="shared" si="1326"/>
        <v>106.59816618912484</v>
      </c>
      <c r="T592" s="353">
        <f t="shared" si="1327"/>
        <v>98.9476199063877</v>
      </c>
      <c r="U592" s="353">
        <f t="shared" si="1347"/>
        <v>3.9028401773149022</v>
      </c>
      <c r="V592" s="353">
        <f t="shared" si="1329"/>
        <v>3.7220642797231078</v>
      </c>
      <c r="W592" s="346">
        <f t="shared" si="1348"/>
        <v>-4.0557578443003628</v>
      </c>
      <c r="X592" s="354">
        <f t="shared" si="1331"/>
        <v>190.92356687898089</v>
      </c>
      <c r="Y592" s="355">
        <f t="shared" ref="Y592:AA592" si="1351">H592*$E592/1000</f>
        <v>3.8241990445859875</v>
      </c>
      <c r="Z592" s="355">
        <f t="shared" si="1351"/>
        <v>2.585105095541401</v>
      </c>
      <c r="AA592" s="355">
        <f t="shared" si="1351"/>
        <v>8.5896512738853499</v>
      </c>
      <c r="AB592" s="355">
        <f t="shared" ref="AB592:AF592" si="1352">L592*$E592/1000</f>
        <v>3.1597850318471337</v>
      </c>
      <c r="AC592" s="355">
        <f t="shared" si="1352"/>
        <v>7.6808550955413999</v>
      </c>
      <c r="AD592" s="355">
        <f t="shared" si="1352"/>
        <v>0.41430414012738853</v>
      </c>
      <c r="AE592" s="355">
        <f t="shared" si="1352"/>
        <v>1.1741799363057326</v>
      </c>
      <c r="AF592" s="355">
        <f t="shared" si="1352"/>
        <v>1.8958710191082804</v>
      </c>
      <c r="AG592" s="356">
        <f t="shared" si="1334"/>
        <v>2.9570559332421449</v>
      </c>
      <c r="AH592" s="357"/>
      <c r="AI592" s="344">
        <v>205.18816618912484</v>
      </c>
      <c r="AJ592" s="193"/>
      <c r="AK592" s="193"/>
      <c r="AL592" s="193"/>
      <c r="AM592" s="193"/>
    </row>
    <row r="593" spans="1:39" ht="12.75" customHeight="1">
      <c r="A593" s="329">
        <v>590</v>
      </c>
      <c r="B593" s="345">
        <v>3</v>
      </c>
      <c r="C593" s="371">
        <v>42</v>
      </c>
      <c r="D593" s="346">
        <f>測定日数!N46</f>
        <v>28</v>
      </c>
      <c r="E593" s="347">
        <f>mm!N46</f>
        <v>100.95541401273886</v>
      </c>
      <c r="F593" s="348">
        <f>pH!N46</f>
        <v>4.6678356382328676</v>
      </c>
      <c r="G593" s="348">
        <f>EC!N46</f>
        <v>2.0558548895899054</v>
      </c>
      <c r="H593" s="349">
        <f>'SO4'!N46</f>
        <v>17.766771707413252</v>
      </c>
      <c r="I593" s="349">
        <f>'NO3'!N46</f>
        <v>17.938669476951258</v>
      </c>
      <c r="J593" s="349">
        <f>Cl!N46</f>
        <v>30.487578334740302</v>
      </c>
      <c r="K593" s="349">
        <f>H!N46</f>
        <v>21.486434893472506</v>
      </c>
      <c r="L593" s="349">
        <f>'NH4'!N46</f>
        <v>20.720776149667017</v>
      </c>
      <c r="M593" s="349">
        <f>Na!N46</f>
        <v>19.00257480181045</v>
      </c>
      <c r="N593" s="349">
        <f>K!N46</f>
        <v>3.7014597739356336</v>
      </c>
      <c r="O593" s="349">
        <f>Mg!N46</f>
        <v>1.7995586324145423</v>
      </c>
      <c r="P593" s="350">
        <f>Ca!N46</f>
        <v>7.5878599392744475</v>
      </c>
      <c r="Q593" s="351">
        <f t="shared" si="1324"/>
        <v>0.25778481028300498</v>
      </c>
      <c r="R593" s="352">
        <f t="shared" si="1325"/>
        <v>83.959791226518064</v>
      </c>
      <c r="S593" s="353">
        <f t="shared" si="1326"/>
        <v>83.686082762263609</v>
      </c>
      <c r="T593" s="353">
        <f t="shared" si="1327"/>
        <v>84.217576036801063</v>
      </c>
      <c r="U593" s="353">
        <f t="shared" si="1347"/>
        <v>-0.16326585184719203</v>
      </c>
      <c r="V593" s="353">
        <f t="shared" si="1329"/>
        <v>-0.31654657101517208</v>
      </c>
      <c r="W593" s="346">
        <f t="shared" si="1348"/>
        <v>-7.1587675014152259</v>
      </c>
      <c r="X593" s="354">
        <f t="shared" si="1331"/>
        <v>100.95541401273886</v>
      </c>
      <c r="Y593" s="355">
        <f t="shared" ref="Y593:AA593" si="1353">H593*$E593/1000</f>
        <v>1.79365179339172</v>
      </c>
      <c r="Z593" s="355">
        <f t="shared" si="1353"/>
        <v>1.8110058038832959</v>
      </c>
      <c r="AA593" s="355">
        <f t="shared" si="1353"/>
        <v>3.0778860930295147</v>
      </c>
      <c r="AB593" s="355">
        <f t="shared" ref="AB593:AF593" si="1354">L593*$E593/1000</f>
        <v>2.0918745348549188</v>
      </c>
      <c r="AC593" s="355">
        <f t="shared" si="1354"/>
        <v>1.9184128064248129</v>
      </c>
      <c r="AD593" s="355">
        <f t="shared" si="1354"/>
        <v>0.37368240392917068</v>
      </c>
      <c r="AE593" s="355">
        <f t="shared" si="1354"/>
        <v>0.18167518677560826</v>
      </c>
      <c r="AF593" s="355">
        <f t="shared" si="1354"/>
        <v>0.76603554164012733</v>
      </c>
      <c r="AG593" s="356">
        <f t="shared" si="1334"/>
        <v>2.1691719303282753</v>
      </c>
      <c r="AH593" s="357"/>
      <c r="AI593" s="344">
        <v>167.64587398878166</v>
      </c>
      <c r="AJ593" s="193"/>
      <c r="AK593" s="193"/>
      <c r="AL593" s="193"/>
      <c r="AM593" s="193"/>
    </row>
    <row r="594" spans="1:39" ht="12.75" customHeight="1">
      <c r="A594" s="329">
        <v>591</v>
      </c>
      <c r="B594" s="345">
        <v>3</v>
      </c>
      <c r="C594" s="371">
        <v>43</v>
      </c>
      <c r="D594" s="346">
        <f>測定日数!N47</f>
        <v>28</v>
      </c>
      <c r="E594" s="347">
        <f>mm!N47</f>
        <v>138</v>
      </c>
      <c r="F594" s="348">
        <f>pH!N47</f>
        <v>4.7</v>
      </c>
      <c r="G594" s="348">
        <f>EC!N47</f>
        <v>1.88</v>
      </c>
      <c r="H594" s="349">
        <f>'SO4'!N47</f>
        <v>19.149999999999999</v>
      </c>
      <c r="I594" s="349">
        <f>'NO3'!N47</f>
        <v>14.75</v>
      </c>
      <c r="J594" s="349">
        <f>Cl!N47</f>
        <v>18.95</v>
      </c>
      <c r="K594" s="349">
        <f>H!N47</f>
        <v>19.952623149688797</v>
      </c>
      <c r="L594" s="349">
        <f>'NH4'!N47</f>
        <v>25.9</v>
      </c>
      <c r="M594" s="349">
        <f>Na!N47</f>
        <v>13.12</v>
      </c>
      <c r="N594" s="349">
        <f>K!N47</f>
        <v>3.25</v>
      </c>
      <c r="O594" s="349">
        <f>Mg!N47</f>
        <v>2.38</v>
      </c>
      <c r="P594" s="350">
        <f>Ca!N47</f>
        <v>9</v>
      </c>
      <c r="Q594" s="351">
        <f t="shared" si="1324"/>
        <v>0.27760142118247438</v>
      </c>
      <c r="R594" s="352">
        <f t="shared" si="1325"/>
        <v>72</v>
      </c>
      <c r="S594" s="353">
        <f t="shared" si="1326"/>
        <v>84.982623149688791</v>
      </c>
      <c r="T594" s="353">
        <f t="shared" si="1327"/>
        <v>72.277601421182467</v>
      </c>
      <c r="U594" s="353">
        <f t="shared" si="1347"/>
        <v>8.2701020592001289</v>
      </c>
      <c r="V594" s="353">
        <f t="shared" si="1329"/>
        <v>8.0789797694716192</v>
      </c>
      <c r="W594" s="346">
        <f t="shared" si="1348"/>
        <v>-5.9994346103686205</v>
      </c>
      <c r="X594" s="354">
        <f t="shared" si="1331"/>
        <v>138</v>
      </c>
      <c r="Y594" s="355">
        <f t="shared" ref="Y594:AA594" si="1355">H594*$E594/1000</f>
        <v>2.6426999999999996</v>
      </c>
      <c r="Z594" s="355">
        <f t="shared" si="1355"/>
        <v>2.0354999999999999</v>
      </c>
      <c r="AA594" s="355">
        <f t="shared" si="1355"/>
        <v>2.6151</v>
      </c>
      <c r="AB594" s="355">
        <f t="shared" ref="AB594:AF594" si="1356">L594*$E594/1000</f>
        <v>3.5741999999999998</v>
      </c>
      <c r="AC594" s="355">
        <f t="shared" si="1356"/>
        <v>1.8105599999999999</v>
      </c>
      <c r="AD594" s="355">
        <f t="shared" si="1356"/>
        <v>0.44850000000000001</v>
      </c>
      <c r="AE594" s="355">
        <f t="shared" si="1356"/>
        <v>0.32844000000000001</v>
      </c>
      <c r="AF594" s="355">
        <f t="shared" si="1356"/>
        <v>1.242</v>
      </c>
      <c r="AG594" s="356">
        <f t="shared" si="1334"/>
        <v>2.7534619946570542</v>
      </c>
      <c r="AH594" s="357"/>
      <c r="AI594" s="344">
        <v>156.98262314968878</v>
      </c>
      <c r="AJ594" s="193"/>
      <c r="AK594" s="193"/>
      <c r="AL594" s="193"/>
      <c r="AM594" s="193"/>
    </row>
    <row r="595" spans="1:39" ht="12.75" customHeight="1">
      <c r="A595" s="329">
        <v>592</v>
      </c>
      <c r="B595" s="345">
        <v>3</v>
      </c>
      <c r="C595" s="371">
        <v>44</v>
      </c>
      <c r="D595" s="346">
        <f>測定日数!N48</f>
        <v>28</v>
      </c>
      <c r="E595" s="347">
        <f>mm!N48</f>
        <v>175.03184713375794</v>
      </c>
      <c r="F595" s="348">
        <f>pH!N48</f>
        <v>4.7697525888430157</v>
      </c>
      <c r="G595" s="348">
        <f>EC!N48</f>
        <v>1.6243395196506547</v>
      </c>
      <c r="H595" s="349">
        <f>'SO4'!N48</f>
        <v>18.102951990815004</v>
      </c>
      <c r="I595" s="349">
        <f>'NO3'!N48</f>
        <v>14.093456531436349</v>
      </c>
      <c r="J595" s="349">
        <f>Cl!N48</f>
        <v>18.90930254013162</v>
      </c>
      <c r="K595" s="349">
        <f>H!N48</f>
        <v>16.992113924351418</v>
      </c>
      <c r="L595" s="349">
        <f>'NH4'!N48</f>
        <v>21.710257965388973</v>
      </c>
      <c r="M595" s="349">
        <f>Na!N48</f>
        <v>16.662126605911016</v>
      </c>
      <c r="N595" s="349">
        <f>K!N48</f>
        <v>1.6967825007352477</v>
      </c>
      <c r="O595" s="349">
        <f>Mg!N48</f>
        <v>3.4784639483410302</v>
      </c>
      <c r="P595" s="350">
        <f>Ca!N48</f>
        <v>5.9098650753030091</v>
      </c>
      <c r="Q595" s="351">
        <f t="shared" si="1324"/>
        <v>0.32596747922777147</v>
      </c>
      <c r="R595" s="352">
        <f t="shared" si="1325"/>
        <v>69.208663053197981</v>
      </c>
      <c r="S595" s="353">
        <f t="shared" si="1326"/>
        <v>75.837939043674723</v>
      </c>
      <c r="T595" s="353">
        <f t="shared" si="1327"/>
        <v>69.534630532425751</v>
      </c>
      <c r="U595" s="353">
        <f t="shared" si="1347"/>
        <v>4.5704455634536183</v>
      </c>
      <c r="V595" s="353">
        <f t="shared" si="1329"/>
        <v>4.3359682845457845</v>
      </c>
      <c r="W595" s="346">
        <f t="shared" si="1348"/>
        <v>-4.2403095015773618</v>
      </c>
      <c r="X595" s="354">
        <f t="shared" si="1331"/>
        <v>175.03184713375794</v>
      </c>
      <c r="Y595" s="355">
        <f t="shared" ref="Y595:AA595" si="1357">H595*$E595/1000</f>
        <v>3.1685931255260908</v>
      </c>
      <c r="Z595" s="355">
        <f t="shared" si="1357"/>
        <v>2.4668037291966294</v>
      </c>
      <c r="AA595" s="355">
        <f t="shared" si="1357"/>
        <v>3.3097301516102986</v>
      </c>
      <c r="AB595" s="355">
        <f t="shared" ref="AB595:AF595" si="1358">L595*$E595/1000</f>
        <v>3.7999865534324129</v>
      </c>
      <c r="AC595" s="355">
        <f t="shared" si="1358"/>
        <v>2.916402797009138</v>
      </c>
      <c r="AD595" s="355">
        <f t="shared" si="1358"/>
        <v>0.29699097528792739</v>
      </c>
      <c r="AE595" s="355">
        <f t="shared" si="1358"/>
        <v>0.60884197006631535</v>
      </c>
      <c r="AF595" s="355">
        <f t="shared" si="1358"/>
        <v>1.0344146004415711</v>
      </c>
      <c r="AG595" s="356">
        <f t="shared" si="1334"/>
        <v>2.9741610868864772</v>
      </c>
      <c r="AH595" s="357"/>
      <c r="AI595" s="344">
        <v>145.0466020968727</v>
      </c>
      <c r="AJ595" s="193"/>
      <c r="AK595" s="193"/>
      <c r="AL595" s="193"/>
      <c r="AM595" s="193"/>
    </row>
    <row r="596" spans="1:39" ht="12.75" customHeight="1">
      <c r="A596" s="329">
        <v>593</v>
      </c>
      <c r="B596" s="345">
        <v>3</v>
      </c>
      <c r="C596" s="371">
        <v>45</v>
      </c>
      <c r="D596" s="346">
        <f>測定日数!N49</f>
        <v>28</v>
      </c>
      <c r="E596" s="347">
        <f>mm!N49</f>
        <v>139.33799999999999</v>
      </c>
      <c r="F596" s="348">
        <f>pH!N49</f>
        <v>4.8320357276564652</v>
      </c>
      <c r="G596" s="348">
        <f>EC!N49</f>
        <v>1.5123427349323229</v>
      </c>
      <c r="H596" s="349">
        <f>'SO4'!N49</f>
        <v>17.800010801073647</v>
      </c>
      <c r="I596" s="349">
        <f>'NO3'!N49</f>
        <v>15.722052849904548</v>
      </c>
      <c r="J596" s="349">
        <f>Cl!N49</f>
        <v>22.056978641863672</v>
      </c>
      <c r="K596" s="349">
        <f>H!N49</f>
        <v>14.721913861997049</v>
      </c>
      <c r="L596" s="349">
        <f>'NH4'!N49</f>
        <v>39.555643471271296</v>
      </c>
      <c r="M596" s="349">
        <f>Na!N49</f>
        <v>15.271484232585513</v>
      </c>
      <c r="N596" s="349">
        <f>K!N49</f>
        <v>1.4692114139717807</v>
      </c>
      <c r="O596" s="349">
        <f>Mg!N49</f>
        <v>2.5562600654523528</v>
      </c>
      <c r="P596" s="350">
        <f>Ca!N49</f>
        <v>7.5105267407311729</v>
      </c>
      <c r="Q596" s="351">
        <f t="shared" si="1324"/>
        <v>0.3762334567769704</v>
      </c>
      <c r="R596" s="352">
        <f t="shared" si="1325"/>
        <v>73.379053093915516</v>
      </c>
      <c r="S596" s="353">
        <f t="shared" si="1326"/>
        <v>91.151826592192691</v>
      </c>
      <c r="T596" s="353">
        <f t="shared" si="1327"/>
        <v>73.755286550692489</v>
      </c>
      <c r="U596" s="353">
        <f t="shared" si="1347"/>
        <v>10.802089876492515</v>
      </c>
      <c r="V596" s="353">
        <f t="shared" si="1329"/>
        <v>10.549296334128911</v>
      </c>
      <c r="W596" s="346">
        <f t="shared" si="1348"/>
        <v>2.0438099106939731</v>
      </c>
      <c r="X596" s="354">
        <f t="shared" si="1331"/>
        <v>139.33799999999999</v>
      </c>
      <c r="Y596" s="355">
        <f t="shared" ref="Y596:AA596" si="1359">H596*$E596/1000</f>
        <v>2.4802179049999995</v>
      </c>
      <c r="Z596" s="355">
        <f t="shared" si="1359"/>
        <v>2.1906794000000001</v>
      </c>
      <c r="AA596" s="355">
        <f t="shared" si="1359"/>
        <v>3.0733752900000004</v>
      </c>
      <c r="AB596" s="355">
        <f t="shared" ref="AB596:AF596" si="1360">L596*$E596/1000</f>
        <v>5.5116042499999995</v>
      </c>
      <c r="AC596" s="355">
        <f t="shared" si="1360"/>
        <v>2.1278980700000001</v>
      </c>
      <c r="AD596" s="355">
        <f t="shared" si="1360"/>
        <v>0.20471697999999997</v>
      </c>
      <c r="AE596" s="355">
        <f t="shared" si="1360"/>
        <v>0.35618416499999994</v>
      </c>
      <c r="AF596" s="355">
        <f t="shared" si="1360"/>
        <v>1.0465017750000001</v>
      </c>
      <c r="AG596" s="356">
        <f t="shared" si="1334"/>
        <v>2.0513220337029447</v>
      </c>
      <c r="AH596" s="357"/>
      <c r="AI596" s="344">
        <v>164.53087968610822</v>
      </c>
      <c r="AJ596" s="193"/>
      <c r="AK596" s="193"/>
      <c r="AL596" s="193"/>
      <c r="AM596" s="193"/>
    </row>
    <row r="597" spans="1:39" ht="12.75" customHeight="1">
      <c r="A597" s="329">
        <v>594</v>
      </c>
      <c r="B597" s="345">
        <v>3</v>
      </c>
      <c r="C597" s="371">
        <v>46</v>
      </c>
      <c r="D597" s="346">
        <f>測定日数!N50</f>
        <v>28</v>
      </c>
      <c r="E597" s="347">
        <f>mm!N50</f>
        <v>69.490445859872608</v>
      </c>
      <c r="F597" s="348">
        <f>pH!N50</f>
        <v>4.89946435880446</v>
      </c>
      <c r="G597" s="348">
        <f>EC!N50</f>
        <v>3.213858845096242</v>
      </c>
      <c r="H597" s="349">
        <f>'SO4'!N50</f>
        <v>31.146287809349218</v>
      </c>
      <c r="I597" s="349">
        <f>'NO3'!N50</f>
        <v>21.854995417048578</v>
      </c>
      <c r="J597" s="349">
        <f>Cl!N50</f>
        <v>108.58510540788268</v>
      </c>
      <c r="K597" s="349">
        <f>H!N50</f>
        <v>12.604790772420612</v>
      </c>
      <c r="L597" s="349">
        <f>'NH4'!N50</f>
        <v>24.014023831347391</v>
      </c>
      <c r="M597" s="349">
        <f>Na!N50</f>
        <v>100.50852428964254</v>
      </c>
      <c r="N597" s="349">
        <f>K!N50</f>
        <v>6.598670944087992</v>
      </c>
      <c r="O597" s="349">
        <f>Mg!N50</f>
        <v>13.50948670944088</v>
      </c>
      <c r="P597" s="350">
        <f>Ca!N50</f>
        <v>24.654445462878094</v>
      </c>
      <c r="Q597" s="351">
        <f t="shared" si="1324"/>
        <v>0.43942629772094727</v>
      </c>
      <c r="R597" s="352">
        <f t="shared" si="1325"/>
        <v>192.73267644362969</v>
      </c>
      <c r="S597" s="353">
        <f t="shared" si="1326"/>
        <v>220.0538741821365</v>
      </c>
      <c r="T597" s="353">
        <f t="shared" si="1327"/>
        <v>193.17210274135064</v>
      </c>
      <c r="U597" s="353">
        <f t="shared" si="1347"/>
        <v>6.6187228477015747</v>
      </c>
      <c r="V597" s="353">
        <f t="shared" si="1329"/>
        <v>6.50534403498144</v>
      </c>
      <c r="W597" s="346">
        <f t="shared" si="1348"/>
        <v>-1.9433499444885469</v>
      </c>
      <c r="X597" s="354">
        <f t="shared" si="1331"/>
        <v>69.490445859872608</v>
      </c>
      <c r="Y597" s="355">
        <f t="shared" ref="Y597:AA597" si="1361">H597*$E597/1000</f>
        <v>2.1643694267515921</v>
      </c>
      <c r="Z597" s="355">
        <f t="shared" si="1361"/>
        <v>1.5187133757961782</v>
      </c>
      <c r="AA597" s="355">
        <f t="shared" si="1361"/>
        <v>7.5456273885350322</v>
      </c>
      <c r="AB597" s="355">
        <f t="shared" ref="AB597:AF597" si="1362">L597*$E597/1000</f>
        <v>1.6687452229299364</v>
      </c>
      <c r="AC597" s="355">
        <f t="shared" si="1362"/>
        <v>6.9843821656050959</v>
      </c>
      <c r="AD597" s="355">
        <f t="shared" si="1362"/>
        <v>0.45854458598726111</v>
      </c>
      <c r="AE597" s="355">
        <f t="shared" si="1362"/>
        <v>0.93878025477707006</v>
      </c>
      <c r="AF597" s="355">
        <f t="shared" si="1362"/>
        <v>1.7132484076433121</v>
      </c>
      <c r="AG597" s="356">
        <f t="shared" si="1334"/>
        <v>0.87591253074591635</v>
      </c>
      <c r="AH597" s="357"/>
      <c r="AI597" s="344">
        <v>412.78655062576615</v>
      </c>
      <c r="AJ597" s="193"/>
      <c r="AK597" s="193"/>
      <c r="AL597" s="193"/>
      <c r="AM597" s="193"/>
    </row>
    <row r="598" spans="1:39" ht="12.75" customHeight="1">
      <c r="A598" s="329">
        <v>595</v>
      </c>
      <c r="B598" s="345">
        <v>3</v>
      </c>
      <c r="C598" s="371">
        <v>47</v>
      </c>
      <c r="D598" s="346">
        <f>測定日数!N51</f>
        <v>28</v>
      </c>
      <c r="E598" s="347">
        <f>mm!N51</f>
        <v>120.38216560509554</v>
      </c>
      <c r="F598" s="348">
        <f>pH!N51</f>
        <v>4.79</v>
      </c>
      <c r="G598" s="348">
        <f>EC!N51</f>
        <v>1.71</v>
      </c>
      <c r="H598" s="349">
        <f>'SO4'!N51</f>
        <v>19.8</v>
      </c>
      <c r="I598" s="349">
        <f>'NO3'!N51</f>
        <v>13.4</v>
      </c>
      <c r="J598" s="349">
        <f>Cl!N51</f>
        <v>25.4</v>
      </c>
      <c r="K598" s="349">
        <f>H!N51</f>
        <v>16.218100973589298</v>
      </c>
      <c r="L598" s="349">
        <f>'NH4'!N51</f>
        <v>25.1</v>
      </c>
      <c r="M598" s="349">
        <f>Na!N51</f>
        <v>21.4</v>
      </c>
      <c r="N598" s="349">
        <f>K!N51</f>
        <v>2</v>
      </c>
      <c r="O598" s="349">
        <f>Mg!N51</f>
        <v>3</v>
      </c>
      <c r="P598" s="350">
        <f>Ca!N51</f>
        <v>6.4</v>
      </c>
      <c r="Q598" s="351">
        <f t="shared" si="1324"/>
        <v>0.34152435921393287</v>
      </c>
      <c r="R598" s="352">
        <f t="shared" si="1325"/>
        <v>78.400000000000006</v>
      </c>
      <c r="S598" s="353">
        <f t="shared" si="1326"/>
        <v>83.518100973589299</v>
      </c>
      <c r="T598" s="353">
        <f t="shared" si="1327"/>
        <v>78.74152435921394</v>
      </c>
      <c r="U598" s="353">
        <f t="shared" si="1347"/>
        <v>3.1609195900982767</v>
      </c>
      <c r="V598" s="353">
        <f t="shared" si="1329"/>
        <v>2.9437862959305754</v>
      </c>
      <c r="W598" s="346">
        <f t="shared" si="1348"/>
        <v>-3.6840585846288629</v>
      </c>
      <c r="X598" s="354">
        <f t="shared" si="1331"/>
        <v>120.38216560509554</v>
      </c>
      <c r="Y598" s="355">
        <f t="shared" ref="Y598:AA598" si="1363">H598*$E598/1000</f>
        <v>2.3835668789808921</v>
      </c>
      <c r="Z598" s="355">
        <f t="shared" si="1363"/>
        <v>1.6131210191082803</v>
      </c>
      <c r="AA598" s="355">
        <f t="shared" si="1363"/>
        <v>3.0577070063694265</v>
      </c>
      <c r="AB598" s="355">
        <f t="shared" ref="AB598:AF598" si="1364">L598*$E598/1000</f>
        <v>3.0215923566878984</v>
      </c>
      <c r="AC598" s="355">
        <f t="shared" si="1364"/>
        <v>2.576178343949044</v>
      </c>
      <c r="AD598" s="355">
        <f t="shared" si="1364"/>
        <v>0.24076433121019108</v>
      </c>
      <c r="AE598" s="355">
        <f t="shared" si="1364"/>
        <v>0.3611464968152866</v>
      </c>
      <c r="AF598" s="355">
        <f t="shared" si="1364"/>
        <v>0.77044585987261138</v>
      </c>
      <c r="AG598" s="356">
        <f t="shared" si="1334"/>
        <v>1.9523701172027879</v>
      </c>
      <c r="AH598" s="357"/>
      <c r="AI598" s="344">
        <v>161.9181009735893</v>
      </c>
      <c r="AJ598" s="193"/>
      <c r="AK598" s="193"/>
      <c r="AL598" s="193"/>
      <c r="AM598" s="193"/>
    </row>
    <row r="599" spans="1:39" ht="12.75" customHeight="1">
      <c r="A599" s="329">
        <v>596</v>
      </c>
      <c r="B599" s="345">
        <v>3</v>
      </c>
      <c r="C599" s="371">
        <v>48</v>
      </c>
      <c r="D599" s="346">
        <f>測定日数!N52</f>
        <v>28</v>
      </c>
      <c r="E599" s="347">
        <f>mm!N52</f>
        <v>161.14649681528661</v>
      </c>
      <c r="F599" s="348">
        <f>pH!N52</f>
        <v>4.6900000000000004</v>
      </c>
      <c r="G599" s="348">
        <f>EC!N52</f>
        <v>1.85</v>
      </c>
      <c r="H599" s="349">
        <f>'SO4'!N52</f>
        <v>24.5</v>
      </c>
      <c r="I599" s="349">
        <f>'NO3'!N52</f>
        <v>12.5</v>
      </c>
      <c r="J599" s="349">
        <f>Cl!N52</f>
        <v>20.100000000000001</v>
      </c>
      <c r="K599" s="349">
        <f>H!N52</f>
        <v>20.417379446695282</v>
      </c>
      <c r="L599" s="349">
        <f>'NH4'!N52</f>
        <v>25.8</v>
      </c>
      <c r="M599" s="349">
        <f>Na!N52</f>
        <v>13</v>
      </c>
      <c r="N599" s="349">
        <f>K!N52</f>
        <v>1.9</v>
      </c>
      <c r="O599" s="349">
        <f>Mg!N52</f>
        <v>2.2000000000000002</v>
      </c>
      <c r="P599" s="350">
        <f>Ca!N52</f>
        <v>7.7</v>
      </c>
      <c r="Q599" s="351">
        <f t="shared" si="1324"/>
        <v>0.27128244136974494</v>
      </c>
      <c r="R599" s="352">
        <f t="shared" si="1325"/>
        <v>81.599999999999994</v>
      </c>
      <c r="S599" s="353">
        <f t="shared" si="1326"/>
        <v>80.917379446695293</v>
      </c>
      <c r="T599" s="353">
        <f t="shared" si="1327"/>
        <v>81.871282441369743</v>
      </c>
      <c r="U599" s="353">
        <f t="shared" si="1347"/>
        <v>-0.42002926433390897</v>
      </c>
      <c r="V599" s="353">
        <f t="shared" si="1329"/>
        <v>-0.58597631039584497</v>
      </c>
      <c r="W599" s="346">
        <f t="shared" si="1348"/>
        <v>-3.2653405149352022</v>
      </c>
      <c r="X599" s="354">
        <f t="shared" si="1331"/>
        <v>161.14649681528661</v>
      </c>
      <c r="Y599" s="355">
        <f t="shared" ref="Y599:AA599" si="1365">H599*$E599/1000</f>
        <v>3.9480891719745217</v>
      </c>
      <c r="Z599" s="355">
        <f t="shared" si="1365"/>
        <v>2.0143312101910826</v>
      </c>
      <c r="AA599" s="355">
        <f t="shared" si="1365"/>
        <v>3.2390445859872612</v>
      </c>
      <c r="AB599" s="355">
        <f t="shared" ref="AB599:AF599" si="1366">L599*$E599/1000</f>
        <v>4.1575796178343944</v>
      </c>
      <c r="AC599" s="355">
        <f t="shared" si="1366"/>
        <v>2.0949044585987258</v>
      </c>
      <c r="AD599" s="355">
        <f t="shared" si="1366"/>
        <v>0.30617834394904453</v>
      </c>
      <c r="AE599" s="355">
        <f t="shared" si="1366"/>
        <v>0.35452229299363058</v>
      </c>
      <c r="AF599" s="355">
        <f t="shared" si="1366"/>
        <v>1.2408280254777069</v>
      </c>
      <c r="AG599" s="356">
        <f t="shared" si="1334"/>
        <v>3.2901891719833798</v>
      </c>
      <c r="AH599" s="357"/>
      <c r="AI599" s="344">
        <v>162.51737944669529</v>
      </c>
      <c r="AJ599" s="193"/>
      <c r="AK599" s="193"/>
      <c r="AL599" s="193"/>
      <c r="AM599" s="193"/>
    </row>
    <row r="600" spans="1:39" ht="12.75" customHeight="1">
      <c r="A600" s="329">
        <v>597</v>
      </c>
      <c r="B600" s="345">
        <v>3</v>
      </c>
      <c r="C600" s="371">
        <v>49</v>
      </c>
      <c r="D600" s="346">
        <f>測定日数!N53</f>
        <v>28</v>
      </c>
      <c r="E600" s="347">
        <f>mm!N53</f>
        <v>93.566878980891715</v>
      </c>
      <c r="F600" s="348">
        <f>pH!N53</f>
        <v>4.6606027291796437</v>
      </c>
      <c r="G600" s="348">
        <f>EC!N53</f>
        <v>1.7246092579986385</v>
      </c>
      <c r="H600" s="349">
        <f>'SO4'!N53</f>
        <v>27.068428654487871</v>
      </c>
      <c r="I600" s="349">
        <f>'NO3'!N53</f>
        <v>17.165797469761291</v>
      </c>
      <c r="J600" s="349">
        <f>Cl!N53</f>
        <v>15.636266253080645</v>
      </c>
      <c r="K600" s="349">
        <f>H!N53</f>
        <v>21.847274772406116</v>
      </c>
      <c r="L600" s="349">
        <f>'NH4'!N53</f>
        <v>4.0388066012424355</v>
      </c>
      <c r="M600" s="349">
        <f>Na!N53</f>
        <v>35.127855582405495</v>
      </c>
      <c r="N600" s="349">
        <f>K!N53</f>
        <v>2.7181273570155264</v>
      </c>
      <c r="O600" s="349">
        <f>Mg!N53</f>
        <v>3.4376413491320346</v>
      </c>
      <c r="P600" s="350">
        <f>Ca!N53</f>
        <v>13.198788878988429</v>
      </c>
      <c r="Q600" s="351">
        <f t="shared" si="1324"/>
        <v>0.25352711495475605</v>
      </c>
      <c r="R600" s="352">
        <f t="shared" si="1325"/>
        <v>86.938921031817685</v>
      </c>
      <c r="S600" s="353">
        <f t="shared" si="1326"/>
        <v>97.004924769310492</v>
      </c>
      <c r="T600" s="353">
        <f t="shared" si="1327"/>
        <v>87.192448146772435</v>
      </c>
      <c r="U600" s="353">
        <f t="shared" si="1347"/>
        <v>5.4723242811698718</v>
      </c>
      <c r="V600" s="353">
        <f t="shared" si="1329"/>
        <v>5.3271534046299607</v>
      </c>
      <c r="W600" s="346">
        <f t="shared" si="1348"/>
        <v>3.7579660513963904</v>
      </c>
      <c r="X600" s="354">
        <f t="shared" si="1331"/>
        <v>93.566878980891715</v>
      </c>
      <c r="Y600" s="355">
        <f t="shared" ref="Y600:AA600" si="1367">H600*$E600/1000</f>
        <v>2.532708388117368</v>
      </c>
      <c r="Z600" s="355">
        <f t="shared" si="1367"/>
        <v>1.6061500944636518</v>
      </c>
      <c r="AA600" s="355">
        <f t="shared" si="1367"/>
        <v>1.4630366322149977</v>
      </c>
      <c r="AB600" s="355">
        <f t="shared" ref="AB600:AF600" si="1368">L600*$E600/1000</f>
        <v>0.37789852848567757</v>
      </c>
      <c r="AC600" s="355">
        <f t="shared" si="1368"/>
        <v>3.2868038121371765</v>
      </c>
      <c r="AD600" s="355">
        <f t="shared" si="1368"/>
        <v>0.25432669346852282</v>
      </c>
      <c r="AE600" s="355">
        <f t="shared" si="1368"/>
        <v>0.3216493720939464</v>
      </c>
      <c r="AF600" s="355">
        <f t="shared" si="1368"/>
        <v>1.2349694817346497</v>
      </c>
      <c r="AG600" s="356">
        <f t="shared" si="1334"/>
        <v>2.0441813146920116</v>
      </c>
      <c r="AH600" s="357"/>
      <c r="AI600" s="344">
        <v>183.94384580112819</v>
      </c>
      <c r="AJ600" s="193"/>
      <c r="AK600" s="193"/>
      <c r="AL600" s="193"/>
      <c r="AM600" s="193"/>
    </row>
    <row r="601" spans="1:39" ht="12.75" customHeight="1">
      <c r="A601" s="329">
        <v>598</v>
      </c>
      <c r="B601" s="345">
        <v>3</v>
      </c>
      <c r="C601" s="371">
        <v>50</v>
      </c>
      <c r="D601" s="346">
        <f>測定日数!N54</f>
        <v>28</v>
      </c>
      <c r="E601" s="347">
        <f>mm!N54</f>
        <v>120.07508343545281</v>
      </c>
      <c r="F601" s="348">
        <f>pH!N54</f>
        <v>4.79</v>
      </c>
      <c r="G601" s="348">
        <f>EC!N54</f>
        <v>1.9</v>
      </c>
      <c r="H601" s="349">
        <f>'SO4'!N54</f>
        <v>20.9</v>
      </c>
      <c r="I601" s="349">
        <f>'NO3'!N54</f>
        <v>16.8</v>
      </c>
      <c r="J601" s="349">
        <f>Cl!N54</f>
        <v>31.6</v>
      </c>
      <c r="K601" s="349">
        <f>H!N54</f>
        <v>16.218100973589298</v>
      </c>
      <c r="L601" s="349">
        <f>'NH4'!N54</f>
        <v>26</v>
      </c>
      <c r="M601" s="349">
        <f>Na!N54</f>
        <v>33.200000000000003</v>
      </c>
      <c r="N601" s="349">
        <f>K!N54</f>
        <v>2.2999999999999998</v>
      </c>
      <c r="O601" s="349">
        <f>Mg!N54</f>
        <v>4.5</v>
      </c>
      <c r="P601" s="350">
        <f>Ca!N54</f>
        <v>7.1</v>
      </c>
      <c r="Q601" s="351">
        <f t="shared" si="1324"/>
        <v>0.34152435921393287</v>
      </c>
      <c r="R601" s="352">
        <f t="shared" si="1325"/>
        <v>90.200000000000017</v>
      </c>
      <c r="S601" s="353">
        <f t="shared" si="1326"/>
        <v>100.91810097358929</v>
      </c>
      <c r="T601" s="353">
        <f t="shared" si="1327"/>
        <v>90.541524359213952</v>
      </c>
      <c r="U601" s="353">
        <f t="shared" si="1347"/>
        <v>5.6081035333594125</v>
      </c>
      <c r="V601" s="353">
        <f t="shared" si="1329"/>
        <v>5.4197205266323563</v>
      </c>
      <c r="W601" s="346">
        <f t="shared" si="1348"/>
        <v>-3.5422910113505428</v>
      </c>
      <c r="X601" s="354">
        <f t="shared" si="1331"/>
        <v>120.07508343545281</v>
      </c>
      <c r="Y601" s="355">
        <f t="shared" ref="Y601:AA601" si="1369">H601*$E601/1000</f>
        <v>2.5095692438009638</v>
      </c>
      <c r="Z601" s="355">
        <f t="shared" si="1369"/>
        <v>2.0172614017156074</v>
      </c>
      <c r="AA601" s="355">
        <f t="shared" si="1369"/>
        <v>3.794372636560309</v>
      </c>
      <c r="AB601" s="355">
        <f t="shared" ref="AB601:AF601" si="1370">L601*$E601/1000</f>
        <v>3.1219521693217729</v>
      </c>
      <c r="AC601" s="355">
        <f t="shared" si="1370"/>
        <v>3.9864927700570338</v>
      </c>
      <c r="AD601" s="355">
        <f t="shared" si="1370"/>
        <v>0.27617269190154142</v>
      </c>
      <c r="AE601" s="355">
        <f t="shared" si="1370"/>
        <v>0.5403378754595376</v>
      </c>
      <c r="AF601" s="355">
        <f t="shared" si="1370"/>
        <v>0.85253309239171493</v>
      </c>
      <c r="AG601" s="356">
        <f t="shared" si="1334"/>
        <v>1.9473898275683335</v>
      </c>
      <c r="AH601" s="357"/>
      <c r="AI601" s="344">
        <v>191.11810097358932</v>
      </c>
      <c r="AJ601" s="193"/>
      <c r="AK601" s="193"/>
      <c r="AL601" s="193"/>
      <c r="AM601" s="193"/>
    </row>
    <row r="602" spans="1:39" ht="12.75" customHeight="1">
      <c r="A602" s="329">
        <v>599</v>
      </c>
      <c r="B602" s="345">
        <v>3</v>
      </c>
      <c r="C602" s="371">
        <v>51</v>
      </c>
      <c r="D602" s="346">
        <f>測定日数!N55</f>
        <v>28</v>
      </c>
      <c r="E602" s="347">
        <f>mm!N55</f>
        <v>144</v>
      </c>
      <c r="F602" s="348">
        <f>pH!N55</f>
        <v>4.8141705130574151</v>
      </c>
      <c r="G602" s="348">
        <f>EC!N55</f>
        <v>2.0762499999999999</v>
      </c>
      <c r="H602" s="349">
        <f>'SO4'!N55</f>
        <v>22.720174890693315</v>
      </c>
      <c r="I602" s="349">
        <f>'NO3'!N55</f>
        <v>13.022093210772457</v>
      </c>
      <c r="J602" s="349">
        <f>Cl!N55</f>
        <v>39.245416078984476</v>
      </c>
      <c r="K602" s="349">
        <f>H!N55</f>
        <v>15.34014578480709</v>
      </c>
      <c r="L602" s="349">
        <f>'NH4'!N55</f>
        <v>27.577605321507761</v>
      </c>
      <c r="M602" s="349">
        <f>Na!N55</f>
        <v>37.625054371465858</v>
      </c>
      <c r="N602" s="349">
        <f>K!N55</f>
        <v>3.7404092071611257</v>
      </c>
      <c r="O602" s="349">
        <f>Mg!N55</f>
        <v>6.2705592105263159</v>
      </c>
      <c r="P602" s="350">
        <f>Ca!N55</f>
        <v>7.984031936127745</v>
      </c>
      <c r="Q602" s="351">
        <f t="shared" si="1324"/>
        <v>0.36107065867376964</v>
      </c>
      <c r="R602" s="352">
        <f t="shared" si="1325"/>
        <v>97.70785907114356</v>
      </c>
      <c r="S602" s="353">
        <f t="shared" si="1326"/>
        <v>112.79239697824997</v>
      </c>
      <c r="T602" s="353">
        <f t="shared" si="1327"/>
        <v>98.068929729817327</v>
      </c>
      <c r="U602" s="353">
        <f t="shared" si="1347"/>
        <v>7.166042545604717</v>
      </c>
      <c r="V602" s="353">
        <f t="shared" si="1329"/>
        <v>6.9825356210610146</v>
      </c>
      <c r="W602" s="346">
        <f t="shared" si="1348"/>
        <v>-5.1321636036498202</v>
      </c>
      <c r="X602" s="354">
        <f t="shared" si="1331"/>
        <v>144</v>
      </c>
      <c r="Y602" s="355">
        <f t="shared" ref="Y602:AA602" si="1371">H602*$E602/1000</f>
        <v>3.2717051842598375</v>
      </c>
      <c r="Z602" s="355">
        <f t="shared" si="1371"/>
        <v>1.8751814223512338</v>
      </c>
      <c r="AA602" s="355">
        <f t="shared" si="1371"/>
        <v>5.6513399153737645</v>
      </c>
      <c r="AB602" s="355">
        <f t="shared" ref="AB602:AF602" si="1372">L602*$E602/1000</f>
        <v>3.9711751662971175</v>
      </c>
      <c r="AC602" s="355">
        <f t="shared" si="1372"/>
        <v>5.4180078294910832</v>
      </c>
      <c r="AD602" s="355">
        <f t="shared" si="1372"/>
        <v>0.53861892583120208</v>
      </c>
      <c r="AE602" s="355">
        <f t="shared" si="1372"/>
        <v>0.90296052631578949</v>
      </c>
      <c r="AF602" s="355">
        <f t="shared" si="1372"/>
        <v>1.1497005988023952</v>
      </c>
      <c r="AG602" s="356">
        <f t="shared" si="1334"/>
        <v>2.2089809930122208</v>
      </c>
      <c r="AH602" s="357"/>
      <c r="AI602" s="344">
        <v>210.50025604939353</v>
      </c>
      <c r="AJ602" s="193"/>
      <c r="AK602" s="193"/>
      <c r="AL602" s="193"/>
      <c r="AM602" s="193"/>
    </row>
    <row r="603" spans="1:39" ht="13.5" customHeight="1">
      <c r="A603" s="329">
        <v>600</v>
      </c>
      <c r="B603" s="373">
        <v>3</v>
      </c>
      <c r="C603" s="374">
        <v>52</v>
      </c>
      <c r="D603" s="375">
        <f>測定日数!N56</f>
        <v>28</v>
      </c>
      <c r="E603" s="376">
        <f>mm!N56</f>
        <v>99.895191581059038</v>
      </c>
      <c r="F603" s="377">
        <f>pH!N56</f>
        <v>5.0999999999999996</v>
      </c>
      <c r="G603" s="377">
        <f>EC!N56</f>
        <v>2.4</v>
      </c>
      <c r="H603" s="378">
        <f>'SO4'!N56</f>
        <v>21.2</v>
      </c>
      <c r="I603" s="378">
        <f>'NO3'!N56</f>
        <v>18.5</v>
      </c>
      <c r="J603" s="378">
        <f>Cl!N56</f>
        <v>120.9</v>
      </c>
      <c r="K603" s="378">
        <f>H!N56</f>
        <v>7.9432823472428247</v>
      </c>
      <c r="L603" s="378">
        <f>'NH4'!N56</f>
        <v>24.9</v>
      </c>
      <c r="M603" s="378">
        <f>Na!N56</f>
        <v>105</v>
      </c>
      <c r="N603" s="378">
        <f>K!N56</f>
        <v>4.3</v>
      </c>
      <c r="O603" s="378">
        <f>Mg!N56</f>
        <v>12.5</v>
      </c>
      <c r="P603" s="379">
        <f>Ca!N56</f>
        <v>10.4</v>
      </c>
      <c r="Q603" s="380">
        <f t="shared" si="1324"/>
        <v>0.69730324323603288</v>
      </c>
      <c r="R603" s="381">
        <f t="shared" si="1325"/>
        <v>181.8</v>
      </c>
      <c r="S603" s="382">
        <f t="shared" si="1326"/>
        <v>187.94328234724284</v>
      </c>
      <c r="T603" s="382">
        <f t="shared" si="1327"/>
        <v>182.49730324323605</v>
      </c>
      <c r="U603" s="382">
        <f t="shared" si="1347"/>
        <v>1.661499380933551</v>
      </c>
      <c r="V603" s="382">
        <f t="shared" si="1329"/>
        <v>1.4701356481568979</v>
      </c>
      <c r="W603" s="375">
        <f t="shared" si="1348"/>
        <v>5.3258655011143059</v>
      </c>
      <c r="X603" s="383">
        <f t="shared" si="1331"/>
        <v>99.895191581059038</v>
      </c>
      <c r="Y603" s="384">
        <f t="shared" ref="Y603:AA603" si="1373">H603*$E603/1000</f>
        <v>2.1177780615184516</v>
      </c>
      <c r="Z603" s="384">
        <f t="shared" si="1373"/>
        <v>1.8480610442495922</v>
      </c>
      <c r="AA603" s="384">
        <f t="shared" si="1373"/>
        <v>12.077328662150038</v>
      </c>
      <c r="AB603" s="384">
        <f t="shared" ref="AB603:AF603" si="1374">L603*$E603/1000</f>
        <v>2.4873902703683699</v>
      </c>
      <c r="AC603" s="384">
        <f t="shared" si="1374"/>
        <v>10.4889951160112</v>
      </c>
      <c r="AD603" s="384">
        <f t="shared" si="1374"/>
        <v>0.42954932379855387</v>
      </c>
      <c r="AE603" s="384">
        <f t="shared" si="1374"/>
        <v>1.2486898947632381</v>
      </c>
      <c r="AF603" s="384">
        <f t="shared" si="1374"/>
        <v>1.0389099924430141</v>
      </c>
      <c r="AG603" s="385">
        <f t="shared" si="1334"/>
        <v>0.79349571186026624</v>
      </c>
      <c r="AH603" s="386"/>
      <c r="AI603" s="344">
        <v>369.74328234724283</v>
      </c>
      <c r="AJ603" s="193"/>
      <c r="AK603" s="193"/>
      <c r="AL603" s="193"/>
      <c r="AM603" s="193"/>
    </row>
    <row r="604" spans="1:39" ht="12.75" customHeight="1">
      <c r="A604" s="193"/>
      <c r="B604" s="193"/>
      <c r="C604" s="193"/>
      <c r="D604" s="193"/>
      <c r="E604" s="193">
        <f>SUBTOTAL(9,E4:E603)</f>
        <v>80984.233774959997</v>
      </c>
      <c r="F604" s="309"/>
      <c r="G604" s="309"/>
      <c r="H604" s="193"/>
      <c r="I604" s="193"/>
      <c r="J604" s="193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</row>
    <row r="605" spans="1:39" ht="12.75" customHeight="1">
      <c r="A605" s="193"/>
      <c r="B605" s="193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</row>
    <row r="606" spans="1:39" ht="12.75" customHeight="1">
      <c r="A606" s="193"/>
      <c r="B606" s="193"/>
      <c r="C606" s="193"/>
      <c r="D606" s="193"/>
      <c r="E606" s="193"/>
      <c r="F606" s="309"/>
      <c r="G606" s="309"/>
      <c r="H606" s="193"/>
      <c r="I606" s="193"/>
      <c r="J606" s="193"/>
      <c r="K606" s="193"/>
      <c r="L606" s="193"/>
      <c r="M606" s="193"/>
      <c r="N606" s="193"/>
      <c r="O606" s="193"/>
      <c r="P606" s="193"/>
      <c r="Q606" s="193"/>
      <c r="R606" s="193"/>
      <c r="S606" s="193"/>
      <c r="T606" s="193"/>
      <c r="U606" s="193"/>
      <c r="V606" s="193"/>
      <c r="W606" s="193"/>
      <c r="X606" s="193"/>
      <c r="Y606" s="193"/>
      <c r="Z606" s="193"/>
      <c r="AA606" s="193"/>
      <c r="AB606" s="193"/>
      <c r="AC606" s="193"/>
      <c r="AD606" s="193"/>
      <c r="AE606" s="193"/>
      <c r="AF606" s="193"/>
      <c r="AG606" s="193"/>
      <c r="AH606" s="193"/>
      <c r="AI606" s="193"/>
      <c r="AJ606" s="193"/>
      <c r="AK606" s="193"/>
      <c r="AL606" s="193"/>
      <c r="AM606" s="193"/>
    </row>
    <row r="607" spans="1:39" ht="12.75" customHeight="1">
      <c r="A607" s="193"/>
      <c r="B607" s="193"/>
      <c r="C607" s="193"/>
      <c r="D607" s="193"/>
      <c r="E607" s="193"/>
      <c r="F607" s="309"/>
      <c r="G607" s="309"/>
      <c r="H607" s="193"/>
      <c r="I607" s="193"/>
      <c r="J607" s="193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</row>
    <row r="608" spans="1:39" ht="12.75" customHeight="1">
      <c r="A608" s="193"/>
      <c r="B608" s="193"/>
      <c r="C608" s="193"/>
      <c r="D608" s="193"/>
      <c r="E608" s="193"/>
      <c r="F608" s="309"/>
      <c r="G608" s="309"/>
      <c r="H608" s="193"/>
      <c r="I608" s="193"/>
      <c r="J608" s="193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  <c r="AG608" s="193"/>
      <c r="AH608" s="193"/>
      <c r="AI608" s="193"/>
      <c r="AJ608" s="193"/>
      <c r="AK608" s="193"/>
      <c r="AL608" s="193"/>
      <c r="AM608" s="193"/>
    </row>
    <row r="609" spans="1:39" ht="12.75" customHeight="1">
      <c r="A609" s="193"/>
      <c r="B609" s="193"/>
      <c r="C609" s="193"/>
      <c r="D609" s="193"/>
      <c r="E609" s="193"/>
      <c r="F609" s="309"/>
      <c r="G609" s="309"/>
      <c r="H609" s="193"/>
      <c r="I609" s="193"/>
      <c r="J609" s="193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  <c r="AG609" s="193"/>
      <c r="AH609" s="193"/>
      <c r="AI609" s="193"/>
      <c r="AJ609" s="193"/>
      <c r="AK609" s="193"/>
      <c r="AL609" s="193"/>
      <c r="AM609" s="193"/>
    </row>
    <row r="610" spans="1:39" ht="12.75" customHeight="1">
      <c r="A610" s="193"/>
      <c r="B610" s="193"/>
      <c r="C610" s="193"/>
      <c r="D610" s="193"/>
      <c r="E610" s="193"/>
      <c r="F610" s="309"/>
      <c r="G610" s="309"/>
      <c r="H610" s="193"/>
      <c r="I610" s="193"/>
      <c r="J610" s="193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  <c r="AG610" s="193"/>
      <c r="AH610" s="193"/>
      <c r="AI610" s="193"/>
      <c r="AJ610" s="193"/>
      <c r="AK610" s="193"/>
      <c r="AL610" s="193"/>
      <c r="AM610" s="193"/>
    </row>
    <row r="611" spans="1:39" ht="12.75" customHeight="1">
      <c r="A611" s="193" t="s">
        <v>275</v>
      </c>
      <c r="B611" s="193" t="s">
        <v>276</v>
      </c>
      <c r="C611" s="193" t="s">
        <v>277</v>
      </c>
      <c r="D611" s="193"/>
      <c r="E611" s="193"/>
      <c r="F611" s="309"/>
      <c r="G611" s="193"/>
      <c r="H611" s="193"/>
      <c r="I611" s="193"/>
      <c r="J611" s="193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  <c r="AG611" s="193"/>
      <c r="AH611" s="193"/>
      <c r="AI611" s="309"/>
      <c r="AJ611" s="193"/>
      <c r="AK611" s="193"/>
      <c r="AL611" s="193"/>
      <c r="AM611" s="193"/>
    </row>
    <row r="612" spans="1:39" ht="12.75" customHeight="1">
      <c r="A612" s="193">
        <v>580</v>
      </c>
      <c r="B612" s="193"/>
      <c r="C612" s="193"/>
      <c r="D612" s="193"/>
      <c r="E612" s="193"/>
      <c r="F612" s="309"/>
      <c r="G612" s="193"/>
      <c r="H612" s="193"/>
      <c r="I612" s="193"/>
      <c r="J612" s="193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  <c r="AA612" s="193"/>
      <c r="AB612" s="193"/>
      <c r="AC612" s="193"/>
      <c r="AD612" s="193"/>
      <c r="AE612" s="193"/>
      <c r="AF612" s="193"/>
      <c r="AG612" s="193"/>
      <c r="AH612" s="193"/>
      <c r="AI612" s="309"/>
      <c r="AJ612" s="193"/>
      <c r="AK612" s="193"/>
      <c r="AL612" s="193"/>
      <c r="AM612" s="193"/>
    </row>
    <row r="613" spans="1:39" ht="12.75" customHeight="1">
      <c r="A613" s="193">
        <v>581</v>
      </c>
      <c r="B613" s="193"/>
      <c r="C613" s="193"/>
      <c r="D613" s="193"/>
      <c r="E613" s="193"/>
      <c r="F613" s="309"/>
      <c r="G613" s="193">
        <v>1E-3</v>
      </c>
      <c r="H613" s="193"/>
      <c r="I613" s="193"/>
      <c r="J613" s="193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  <c r="AA613" s="193"/>
      <c r="AB613" s="193"/>
      <c r="AC613" s="193"/>
      <c r="AD613" s="193"/>
      <c r="AE613" s="193"/>
      <c r="AF613" s="193"/>
      <c r="AG613" s="193"/>
      <c r="AH613" s="193"/>
      <c r="AI613" s="387">
        <v>1E-3</v>
      </c>
      <c r="AJ613" s="193">
        <v>30</v>
      </c>
      <c r="AK613" s="193">
        <v>20</v>
      </c>
      <c r="AL613" s="193"/>
      <c r="AM613" s="193"/>
    </row>
    <row r="614" spans="1:39" ht="12.75" customHeight="1">
      <c r="A614" s="193">
        <v>582</v>
      </c>
      <c r="B614" s="193"/>
      <c r="C614" s="193"/>
      <c r="D614" s="193"/>
      <c r="E614" s="193"/>
      <c r="F614" s="309"/>
      <c r="G614" s="193">
        <v>0.5</v>
      </c>
      <c r="H614" s="193"/>
      <c r="I614" s="193"/>
      <c r="J614" s="193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  <c r="AA614" s="193"/>
      <c r="AB614" s="193"/>
      <c r="AC614" s="193"/>
      <c r="AD614" s="193"/>
      <c r="AE614" s="193"/>
      <c r="AF614" s="193"/>
      <c r="AG614" s="193"/>
      <c r="AH614" s="193"/>
      <c r="AI614" s="387">
        <v>50</v>
      </c>
      <c r="AJ614" s="193">
        <v>30</v>
      </c>
      <c r="AK614" s="193">
        <v>20</v>
      </c>
      <c r="AL614" s="193"/>
      <c r="AM614" s="193"/>
    </row>
    <row r="615" spans="1:39" ht="12.75" customHeight="1">
      <c r="A615" s="193">
        <v>583</v>
      </c>
      <c r="B615" s="193"/>
      <c r="C615" s="193"/>
      <c r="D615" s="193"/>
      <c r="E615" s="193"/>
      <c r="F615" s="309"/>
      <c r="G615" s="193">
        <v>0.5</v>
      </c>
      <c r="H615" s="193"/>
      <c r="I615" s="193"/>
      <c r="J615" s="193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  <c r="AA615" s="193"/>
      <c r="AB615" s="193"/>
      <c r="AC615" s="193"/>
      <c r="AD615" s="193"/>
      <c r="AE615" s="193"/>
      <c r="AF615" s="193"/>
      <c r="AG615" s="193"/>
      <c r="AH615" s="193"/>
      <c r="AI615" s="387">
        <v>50</v>
      </c>
      <c r="AJ615" s="193">
        <v>15</v>
      </c>
      <c r="AK615" s="193">
        <v>13</v>
      </c>
      <c r="AL615" s="193"/>
      <c r="AM615" s="193"/>
    </row>
    <row r="616" spans="1:39" ht="12.75" customHeight="1">
      <c r="A616" s="193">
        <v>584</v>
      </c>
      <c r="B616" s="193"/>
      <c r="C616" s="193"/>
      <c r="D616" s="193"/>
      <c r="E616" s="193"/>
      <c r="F616" s="309"/>
      <c r="G616" s="193">
        <v>3</v>
      </c>
      <c r="H616" s="193"/>
      <c r="I616" s="193"/>
      <c r="J616" s="193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  <c r="AA616" s="193"/>
      <c r="AB616" s="193"/>
      <c r="AC616" s="193"/>
      <c r="AD616" s="193"/>
      <c r="AE616" s="193"/>
      <c r="AF616" s="193"/>
      <c r="AG616" s="193"/>
      <c r="AH616" s="193"/>
      <c r="AI616" s="387">
        <v>100</v>
      </c>
      <c r="AJ616" s="193">
        <v>15</v>
      </c>
      <c r="AK616" s="193">
        <v>13</v>
      </c>
      <c r="AL616" s="193"/>
      <c r="AM616" s="193"/>
    </row>
    <row r="617" spans="1:39" ht="12.75" customHeight="1">
      <c r="A617" s="193">
        <v>585</v>
      </c>
      <c r="B617" s="193"/>
      <c r="C617" s="193"/>
      <c r="D617" s="193"/>
      <c r="E617" s="193"/>
      <c r="F617" s="309"/>
      <c r="G617" s="193">
        <v>3</v>
      </c>
      <c r="H617" s="193"/>
      <c r="I617" s="193"/>
      <c r="J617" s="193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  <c r="AA617" s="193"/>
      <c r="AB617" s="193"/>
      <c r="AC617" s="193"/>
      <c r="AD617" s="193"/>
      <c r="AE617" s="193"/>
      <c r="AF617" s="193"/>
      <c r="AG617" s="193"/>
      <c r="AH617" s="193"/>
      <c r="AI617" s="387">
        <v>100</v>
      </c>
      <c r="AJ617" s="193">
        <v>8</v>
      </c>
      <c r="AK617" s="193">
        <v>9</v>
      </c>
      <c r="AL617" s="193"/>
      <c r="AM617" s="193"/>
    </row>
    <row r="618" spans="1:39" ht="12.75" customHeight="1">
      <c r="A618" s="193">
        <v>586</v>
      </c>
      <c r="B618" s="193"/>
      <c r="C618" s="193"/>
      <c r="D618" s="193"/>
      <c r="E618" s="193"/>
      <c r="F618" s="309"/>
      <c r="G618" s="193">
        <v>120</v>
      </c>
      <c r="H618" s="193"/>
      <c r="I618" s="193"/>
      <c r="J618" s="193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  <c r="AA618" s="193"/>
      <c r="AB618" s="193"/>
      <c r="AC618" s="193"/>
      <c r="AD618" s="193"/>
      <c r="AE618" s="193"/>
      <c r="AF618" s="193"/>
      <c r="AG618" s="193"/>
      <c r="AH618" s="193"/>
      <c r="AI618" s="387">
        <v>10000</v>
      </c>
      <c r="AJ618" s="193">
        <v>8</v>
      </c>
      <c r="AK618" s="193">
        <v>9</v>
      </c>
      <c r="AL618" s="193"/>
      <c r="AM618" s="193"/>
    </row>
    <row r="619" spans="1:39" ht="12.75" customHeight="1">
      <c r="A619" s="193">
        <v>587</v>
      </c>
      <c r="B619" s="193"/>
      <c r="C619" s="193"/>
      <c r="D619" s="193"/>
      <c r="E619" s="193"/>
      <c r="F619" s="309"/>
      <c r="G619" s="193"/>
      <c r="H619" s="193"/>
      <c r="I619" s="193"/>
      <c r="J619" s="193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  <c r="AA619" s="193"/>
      <c r="AB619" s="193"/>
      <c r="AC619" s="193"/>
      <c r="AD619" s="193"/>
      <c r="AE619" s="193"/>
      <c r="AF619" s="193"/>
      <c r="AG619" s="193"/>
      <c r="AH619" s="193"/>
      <c r="AI619" s="387"/>
      <c r="AJ619" s="193"/>
      <c r="AK619" s="193"/>
      <c r="AL619" s="193"/>
      <c r="AM619" s="193"/>
    </row>
    <row r="620" spans="1:39" ht="12.75" customHeight="1">
      <c r="A620" s="193">
        <v>588</v>
      </c>
      <c r="B620" s="193"/>
      <c r="C620" s="193"/>
      <c r="D620" s="193"/>
      <c r="E620" s="193"/>
      <c r="F620" s="309"/>
      <c r="G620" s="193">
        <v>1E-3</v>
      </c>
      <c r="H620" s="193"/>
      <c r="I620" s="193"/>
      <c r="J620" s="193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  <c r="AA620" s="193"/>
      <c r="AB620" s="193"/>
      <c r="AC620" s="193"/>
      <c r="AD620" s="193"/>
      <c r="AE620" s="193"/>
      <c r="AF620" s="193"/>
      <c r="AG620" s="193"/>
      <c r="AH620" s="193"/>
      <c r="AI620" s="387">
        <v>1E-3</v>
      </c>
      <c r="AJ620" s="193">
        <v>-30</v>
      </c>
      <c r="AK620" s="193">
        <v>-20</v>
      </c>
      <c r="AL620" s="193"/>
      <c r="AM620" s="193"/>
    </row>
    <row r="621" spans="1:39" ht="12.75" customHeight="1">
      <c r="A621" s="193">
        <v>589</v>
      </c>
      <c r="B621" s="193"/>
      <c r="C621" s="193"/>
      <c r="D621" s="193"/>
      <c r="E621" s="193"/>
      <c r="F621" s="309"/>
      <c r="G621" s="193">
        <v>0.5</v>
      </c>
      <c r="H621" s="193"/>
      <c r="I621" s="193"/>
      <c r="J621" s="193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  <c r="AA621" s="193"/>
      <c r="AB621" s="193"/>
      <c r="AC621" s="193"/>
      <c r="AD621" s="193"/>
      <c r="AE621" s="193"/>
      <c r="AF621" s="193"/>
      <c r="AG621" s="193"/>
      <c r="AH621" s="193"/>
      <c r="AI621" s="387">
        <v>50</v>
      </c>
      <c r="AJ621" s="193">
        <v>-30</v>
      </c>
      <c r="AK621" s="193">
        <v>-20</v>
      </c>
      <c r="AL621" s="193"/>
      <c r="AM621" s="193"/>
    </row>
    <row r="622" spans="1:39" ht="12.75" customHeight="1">
      <c r="A622" s="193">
        <v>590</v>
      </c>
      <c r="B622" s="193"/>
      <c r="C622" s="193"/>
      <c r="D622" s="193"/>
      <c r="E622" s="193"/>
      <c r="F622" s="309"/>
      <c r="G622" s="193">
        <v>0.5</v>
      </c>
      <c r="H622" s="193"/>
      <c r="I622" s="193"/>
      <c r="J622" s="193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  <c r="AA622" s="193"/>
      <c r="AB622" s="193"/>
      <c r="AC622" s="193"/>
      <c r="AD622" s="193"/>
      <c r="AE622" s="193"/>
      <c r="AF622" s="193"/>
      <c r="AG622" s="193"/>
      <c r="AH622" s="193"/>
      <c r="AI622" s="387">
        <v>50</v>
      </c>
      <c r="AJ622" s="193">
        <v>-15</v>
      </c>
      <c r="AK622" s="193">
        <v>-13</v>
      </c>
      <c r="AL622" s="193"/>
      <c r="AM622" s="193"/>
    </row>
    <row r="623" spans="1:39" ht="12.75" customHeight="1">
      <c r="A623" s="193">
        <v>591</v>
      </c>
      <c r="B623" s="193"/>
      <c r="C623" s="193"/>
      <c r="D623" s="193"/>
      <c r="E623" s="193"/>
      <c r="F623" s="309"/>
      <c r="G623" s="193">
        <v>3</v>
      </c>
      <c r="H623" s="193"/>
      <c r="I623" s="193"/>
      <c r="J623" s="193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  <c r="AA623" s="193"/>
      <c r="AB623" s="193"/>
      <c r="AC623" s="193"/>
      <c r="AD623" s="193"/>
      <c r="AE623" s="193"/>
      <c r="AF623" s="193"/>
      <c r="AG623" s="193"/>
      <c r="AH623" s="193"/>
      <c r="AI623" s="387">
        <v>100</v>
      </c>
      <c r="AJ623" s="193">
        <v>-15</v>
      </c>
      <c r="AK623" s="193">
        <v>-13</v>
      </c>
      <c r="AL623" s="193"/>
      <c r="AM623" s="193"/>
    </row>
    <row r="624" spans="1:39" ht="12.75" customHeight="1">
      <c r="A624" s="193">
        <v>592</v>
      </c>
      <c r="B624" s="193"/>
      <c r="C624" s="193"/>
      <c r="D624" s="193"/>
      <c r="E624" s="193"/>
      <c r="F624" s="309"/>
      <c r="G624" s="193">
        <v>3</v>
      </c>
      <c r="H624" s="193"/>
      <c r="I624" s="193"/>
      <c r="J624" s="193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  <c r="AA624" s="193"/>
      <c r="AB624" s="193"/>
      <c r="AC624" s="193"/>
      <c r="AD624" s="193"/>
      <c r="AE624" s="193"/>
      <c r="AF624" s="193"/>
      <c r="AG624" s="193"/>
      <c r="AH624" s="193"/>
      <c r="AI624" s="387">
        <v>100</v>
      </c>
      <c r="AJ624" s="193">
        <v>-8</v>
      </c>
      <c r="AK624" s="193">
        <v>-9</v>
      </c>
      <c r="AL624" s="193"/>
      <c r="AM624" s="193"/>
    </row>
    <row r="625" spans="1:39" ht="12.75" customHeight="1">
      <c r="A625" s="193">
        <v>593</v>
      </c>
      <c r="B625" s="193"/>
      <c r="C625" s="193"/>
      <c r="D625" s="193"/>
      <c r="E625" s="193"/>
      <c r="F625" s="309"/>
      <c r="G625" s="193">
        <v>120</v>
      </c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  <c r="AG625" s="193"/>
      <c r="AH625" s="193"/>
      <c r="AI625" s="387">
        <v>10000</v>
      </c>
      <c r="AJ625" s="193">
        <v>-8</v>
      </c>
      <c r="AK625" s="193">
        <v>-9</v>
      </c>
      <c r="AL625" s="193"/>
      <c r="AM625" s="193"/>
    </row>
    <row r="626" spans="1:39" ht="12.75" customHeight="1">
      <c r="A626" s="193"/>
      <c r="B626" s="193"/>
      <c r="C626" s="193"/>
      <c r="D626" s="193"/>
      <c r="E626" s="193"/>
      <c r="F626" s="309"/>
      <c r="G626" s="309"/>
      <c r="H626" s="193"/>
      <c r="I626" s="193"/>
      <c r="J626" s="193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  <c r="AA626" s="193"/>
      <c r="AB626" s="193"/>
      <c r="AC626" s="193"/>
      <c r="AD626" s="193"/>
      <c r="AE626" s="193"/>
      <c r="AF626" s="193"/>
      <c r="AG626" s="193"/>
      <c r="AH626" s="193"/>
      <c r="AI626" s="193"/>
      <c r="AJ626" s="193"/>
      <c r="AK626" s="193"/>
      <c r="AL626" s="193"/>
      <c r="AM626" s="193"/>
    </row>
    <row r="627" spans="1:39" ht="12.75" customHeight="1">
      <c r="A627" s="193"/>
      <c r="B627" s="193"/>
      <c r="C627" s="193"/>
      <c r="D627" s="193"/>
      <c r="E627" s="193"/>
      <c r="F627" s="309"/>
      <c r="G627" s="309"/>
      <c r="H627" s="193"/>
      <c r="I627" s="193"/>
      <c r="J627" s="193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  <c r="AA627" s="193"/>
      <c r="AB627" s="193"/>
      <c r="AC627" s="193"/>
      <c r="AD627" s="193"/>
      <c r="AE627" s="193"/>
      <c r="AF627" s="193"/>
      <c r="AG627" s="193"/>
      <c r="AH627" s="193"/>
      <c r="AI627" s="193"/>
      <c r="AJ627" s="193"/>
      <c r="AK627" s="193"/>
      <c r="AL627" s="193"/>
      <c r="AM627" s="193"/>
    </row>
    <row r="628" spans="1:39" ht="12.75" customHeight="1">
      <c r="A628" s="193"/>
      <c r="B628" s="193"/>
      <c r="C628" s="193"/>
      <c r="D628" s="193"/>
      <c r="E628" s="193"/>
      <c r="F628" s="309"/>
      <c r="G628" s="309"/>
      <c r="H628" s="193"/>
      <c r="I628" s="193"/>
      <c r="J628" s="193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  <c r="AA628" s="193"/>
      <c r="AB628" s="193"/>
      <c r="AC628" s="193"/>
      <c r="AD628" s="193"/>
      <c r="AE628" s="193"/>
      <c r="AF628" s="193"/>
      <c r="AG628" s="193"/>
      <c r="AH628" s="193"/>
      <c r="AI628" s="193"/>
      <c r="AJ628" s="193"/>
      <c r="AK628" s="193"/>
      <c r="AL628" s="193"/>
      <c r="AM628" s="193"/>
    </row>
    <row r="629" spans="1:39" ht="12.75" customHeight="1">
      <c r="A629" s="193"/>
      <c r="B629" s="193"/>
      <c r="C629" s="193"/>
      <c r="D629" s="193"/>
      <c r="E629" s="193"/>
      <c r="F629" s="309"/>
      <c r="G629" s="309"/>
      <c r="H629" s="193"/>
      <c r="I629" s="193"/>
      <c r="J629" s="193"/>
      <c r="K629" s="193"/>
      <c r="L629" s="193"/>
      <c r="M629" s="193"/>
      <c r="N629" s="193"/>
      <c r="O629" s="193"/>
      <c r="P629" s="193"/>
      <c r="Q629" s="193"/>
      <c r="R629" s="193"/>
      <c r="S629" s="193"/>
      <c r="T629" s="193"/>
      <c r="U629" s="193"/>
      <c r="V629" s="193"/>
      <c r="W629" s="193"/>
      <c r="X629" s="193"/>
      <c r="Y629" s="193"/>
      <c r="Z629" s="193"/>
      <c r="AA629" s="193"/>
      <c r="AB629" s="193"/>
      <c r="AC629" s="193"/>
      <c r="AD629" s="193"/>
      <c r="AE629" s="193"/>
      <c r="AF629" s="193"/>
      <c r="AG629" s="193"/>
      <c r="AH629" s="193"/>
      <c r="AI629" s="193"/>
      <c r="AJ629" s="193"/>
      <c r="AK629" s="193"/>
      <c r="AL629" s="193"/>
      <c r="AM629" s="193"/>
    </row>
    <row r="630" spans="1:39" ht="12.75" customHeight="1">
      <c r="A630" s="193"/>
      <c r="B630" s="193"/>
      <c r="C630" s="193"/>
      <c r="D630" s="193"/>
      <c r="E630" s="193"/>
      <c r="F630" s="309"/>
      <c r="G630" s="309"/>
      <c r="H630" s="193"/>
      <c r="I630" s="193"/>
      <c r="J630" s="193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  <c r="AA630" s="193"/>
      <c r="AB630" s="193"/>
      <c r="AC630" s="193"/>
      <c r="AD630" s="193"/>
      <c r="AE630" s="193"/>
      <c r="AF630" s="193"/>
      <c r="AG630" s="193"/>
      <c r="AH630" s="193"/>
      <c r="AI630" s="193"/>
      <c r="AJ630" s="193"/>
      <c r="AK630" s="193"/>
      <c r="AL630" s="193"/>
      <c r="AM630" s="193"/>
    </row>
    <row r="631" spans="1:39" ht="12.75" customHeight="1">
      <c r="A631" s="193"/>
      <c r="B631" s="193"/>
      <c r="C631" s="193"/>
      <c r="D631" s="193"/>
      <c r="E631" s="193"/>
      <c r="F631" s="309"/>
      <c r="G631" s="309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  <c r="AA631" s="193"/>
      <c r="AB631" s="193"/>
      <c r="AC631" s="193"/>
      <c r="AD631" s="193"/>
      <c r="AE631" s="193"/>
      <c r="AF631" s="193"/>
      <c r="AG631" s="193"/>
      <c r="AH631" s="193"/>
      <c r="AI631" s="193"/>
      <c r="AJ631" s="193"/>
      <c r="AK631" s="193"/>
      <c r="AL631" s="193"/>
      <c r="AM631" s="193"/>
    </row>
    <row r="632" spans="1:39" ht="12.75" customHeight="1">
      <c r="A632" s="193"/>
      <c r="B632" s="193"/>
      <c r="C632" s="193"/>
      <c r="D632" s="193"/>
      <c r="E632" s="193"/>
      <c r="F632" s="309"/>
      <c r="G632" s="309"/>
      <c r="H632" s="193"/>
      <c r="I632" s="193"/>
      <c r="J632" s="193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  <c r="AA632" s="193"/>
      <c r="AB632" s="193"/>
      <c r="AC632" s="193"/>
      <c r="AD632" s="193"/>
      <c r="AE632" s="193"/>
      <c r="AF632" s="193"/>
      <c r="AG632" s="193"/>
      <c r="AH632" s="193"/>
      <c r="AI632" s="193"/>
      <c r="AJ632" s="193"/>
      <c r="AK632" s="193"/>
      <c r="AL632" s="193"/>
      <c r="AM632" s="193"/>
    </row>
    <row r="633" spans="1:39" ht="12.75" customHeight="1">
      <c r="A633" s="193"/>
      <c r="B633" s="193"/>
      <c r="C633" s="193"/>
      <c r="D633" s="193"/>
      <c r="E633" s="193"/>
      <c r="F633" s="309"/>
      <c r="G633" s="309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  <c r="AA633" s="193"/>
      <c r="AB633" s="193"/>
      <c r="AC633" s="193"/>
      <c r="AD633" s="193"/>
      <c r="AE633" s="193"/>
      <c r="AF633" s="193"/>
      <c r="AG633" s="193"/>
      <c r="AH633" s="193"/>
      <c r="AI633" s="193"/>
      <c r="AJ633" s="193"/>
      <c r="AK633" s="193"/>
      <c r="AL633" s="193"/>
      <c r="AM633" s="193"/>
    </row>
    <row r="634" spans="1:39" ht="12.75" customHeight="1">
      <c r="A634" s="193"/>
      <c r="B634" s="193"/>
      <c r="C634" s="193"/>
      <c r="D634" s="193"/>
      <c r="E634" s="193"/>
      <c r="F634" s="309"/>
      <c r="G634" s="309"/>
      <c r="H634" s="193"/>
      <c r="I634" s="193"/>
      <c r="J634" s="193"/>
      <c r="K634" s="193"/>
      <c r="L634" s="193"/>
      <c r="M634" s="193"/>
      <c r="N634" s="193"/>
      <c r="O634" s="193"/>
      <c r="P634" s="193"/>
      <c r="Q634" s="193"/>
      <c r="R634" s="193"/>
      <c r="S634" s="193"/>
      <c r="T634" s="193"/>
      <c r="U634" s="193"/>
      <c r="V634" s="193"/>
      <c r="W634" s="193"/>
      <c r="X634" s="193"/>
      <c r="Y634" s="193"/>
      <c r="Z634" s="193"/>
      <c r="AA634" s="193"/>
      <c r="AB634" s="193"/>
      <c r="AC634" s="193"/>
      <c r="AD634" s="193"/>
      <c r="AE634" s="193"/>
      <c r="AF634" s="193"/>
      <c r="AG634" s="193"/>
      <c r="AH634" s="193"/>
      <c r="AI634" s="193"/>
      <c r="AJ634" s="193"/>
      <c r="AK634" s="193"/>
      <c r="AL634" s="193"/>
      <c r="AM634" s="193"/>
    </row>
    <row r="635" spans="1:39" ht="12.75" customHeight="1">
      <c r="A635" s="193"/>
      <c r="B635" s="193"/>
      <c r="C635" s="193"/>
      <c r="D635" s="193"/>
      <c r="E635" s="193"/>
      <c r="F635" s="309"/>
      <c r="G635" s="309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  <c r="AA635" s="193"/>
      <c r="AB635" s="193"/>
      <c r="AC635" s="193"/>
      <c r="AD635" s="193"/>
      <c r="AE635" s="193"/>
      <c r="AF635" s="193"/>
      <c r="AG635" s="193"/>
      <c r="AH635" s="193"/>
      <c r="AI635" s="193"/>
      <c r="AJ635" s="193"/>
      <c r="AK635" s="193"/>
      <c r="AL635" s="193"/>
      <c r="AM635" s="193"/>
    </row>
    <row r="636" spans="1:39" ht="12.75" customHeight="1">
      <c r="A636" s="193"/>
      <c r="B636" s="193"/>
      <c r="C636" s="193"/>
      <c r="D636" s="193"/>
      <c r="E636" s="193"/>
      <c r="F636" s="309"/>
      <c r="G636" s="309"/>
      <c r="H636" s="193"/>
      <c r="I636" s="193"/>
      <c r="J636" s="193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</row>
    <row r="637" spans="1:39" ht="12.75" customHeight="1">
      <c r="A637" s="193"/>
      <c r="B637" s="193"/>
      <c r="C637" s="193"/>
      <c r="D637" s="193"/>
      <c r="E637" s="193"/>
      <c r="F637" s="309"/>
      <c r="G637" s="309"/>
      <c r="H637" s="193"/>
      <c r="I637" s="193"/>
      <c r="J637" s="193"/>
      <c r="K637" s="193"/>
      <c r="L637" s="193"/>
      <c r="M637" s="193"/>
      <c r="N637" s="193"/>
      <c r="O637" s="193"/>
      <c r="P637" s="193"/>
      <c r="Q637" s="193"/>
      <c r="R637" s="193"/>
      <c r="S637" s="193"/>
      <c r="T637" s="193"/>
      <c r="U637" s="193"/>
      <c r="V637" s="193"/>
      <c r="W637" s="193"/>
      <c r="X637" s="193"/>
      <c r="Y637" s="193"/>
      <c r="Z637" s="193"/>
      <c r="AA637" s="193"/>
      <c r="AB637" s="193"/>
      <c r="AC637" s="193"/>
      <c r="AD637" s="193"/>
      <c r="AE637" s="193"/>
      <c r="AF637" s="193"/>
      <c r="AG637" s="193"/>
      <c r="AH637" s="193"/>
      <c r="AI637" s="193"/>
      <c r="AJ637" s="193"/>
      <c r="AK637" s="193"/>
      <c r="AL637" s="193"/>
      <c r="AM637" s="193"/>
    </row>
    <row r="638" spans="1:39" ht="12.75" customHeight="1">
      <c r="A638" s="193"/>
      <c r="B638" s="193"/>
      <c r="C638" s="193"/>
      <c r="D638" s="193"/>
      <c r="E638" s="193"/>
      <c r="F638" s="309"/>
      <c r="G638" s="309"/>
      <c r="H638" s="193"/>
      <c r="I638" s="193"/>
      <c r="J638" s="193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</row>
    <row r="639" spans="1:39" ht="12.75" customHeight="1">
      <c r="A639" s="193"/>
      <c r="B639" s="193"/>
      <c r="C639" s="193"/>
      <c r="D639" s="193"/>
      <c r="E639" s="193"/>
      <c r="F639" s="309"/>
      <c r="G639" s="309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</row>
    <row r="640" spans="1:39" ht="12.75" customHeight="1">
      <c r="A640" s="193"/>
      <c r="B640" s="193"/>
      <c r="C640" s="193"/>
      <c r="D640" s="193"/>
      <c r="E640" s="193"/>
      <c r="F640" s="309"/>
      <c r="G640" s="309"/>
      <c r="H640" s="193"/>
      <c r="I640" s="193"/>
      <c r="J640" s="193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</row>
    <row r="641" spans="1:39" ht="12.75" customHeight="1">
      <c r="A641" s="193"/>
      <c r="B641" s="193"/>
      <c r="C641" s="193"/>
      <c r="D641" s="193"/>
      <c r="E641" s="193"/>
      <c r="F641" s="309"/>
      <c r="G641" s="309"/>
      <c r="H641" s="193"/>
      <c r="I641" s="193"/>
      <c r="J641" s="193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  <c r="AA641" s="193"/>
      <c r="AB641" s="193"/>
      <c r="AC641" s="193"/>
      <c r="AD641" s="193"/>
      <c r="AE641" s="193"/>
      <c r="AF641" s="193"/>
      <c r="AG641" s="193"/>
      <c r="AH641" s="193"/>
      <c r="AI641" s="193"/>
      <c r="AJ641" s="193"/>
      <c r="AK641" s="193"/>
      <c r="AL641" s="193"/>
      <c r="AM641" s="193"/>
    </row>
    <row r="642" spans="1:39" ht="12.75" customHeight="1">
      <c r="A642" s="193"/>
      <c r="B642" s="193"/>
      <c r="C642" s="193"/>
      <c r="D642" s="193"/>
      <c r="E642" s="193"/>
      <c r="F642" s="309"/>
      <c r="G642" s="309"/>
      <c r="H642" s="193"/>
      <c r="I642" s="193"/>
      <c r="J642" s="193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  <c r="AA642" s="193"/>
      <c r="AB642" s="193"/>
      <c r="AC642" s="193"/>
      <c r="AD642" s="193"/>
      <c r="AE642" s="193"/>
      <c r="AF642" s="193"/>
      <c r="AG642" s="193"/>
      <c r="AH642" s="193"/>
      <c r="AI642" s="193"/>
      <c r="AJ642" s="193"/>
      <c r="AK642" s="193"/>
      <c r="AL642" s="193"/>
      <c r="AM642" s="193"/>
    </row>
    <row r="643" spans="1:39" ht="12.75" customHeight="1">
      <c r="A643" s="193"/>
      <c r="B643" s="193"/>
      <c r="C643" s="193"/>
      <c r="D643" s="193"/>
      <c r="E643" s="193"/>
      <c r="F643" s="309"/>
      <c r="G643" s="309"/>
      <c r="H643" s="193"/>
      <c r="I643" s="193"/>
      <c r="J643" s="193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  <c r="AA643" s="193"/>
      <c r="AB643" s="193"/>
      <c r="AC643" s="193"/>
      <c r="AD643" s="193"/>
      <c r="AE643" s="193"/>
      <c r="AF643" s="193"/>
      <c r="AG643" s="193"/>
      <c r="AH643" s="193"/>
      <c r="AI643" s="193"/>
      <c r="AJ643" s="193"/>
      <c r="AK643" s="193"/>
      <c r="AL643" s="193"/>
      <c r="AM643" s="193"/>
    </row>
    <row r="644" spans="1:39" ht="12.75" customHeight="1">
      <c r="A644" s="193"/>
      <c r="B644" s="193"/>
      <c r="C644" s="193"/>
      <c r="D644" s="193"/>
      <c r="E644" s="193"/>
      <c r="F644" s="309"/>
      <c r="G644" s="309"/>
      <c r="H644" s="193"/>
      <c r="I644" s="193"/>
      <c r="J644" s="193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  <c r="AA644" s="193"/>
      <c r="AB644" s="193"/>
      <c r="AC644" s="193"/>
      <c r="AD644" s="193"/>
      <c r="AE644" s="193"/>
      <c r="AF644" s="193"/>
      <c r="AG644" s="193"/>
      <c r="AH644" s="193"/>
      <c r="AI644" s="193"/>
      <c r="AJ644" s="193"/>
      <c r="AK644" s="193"/>
      <c r="AL644" s="193"/>
      <c r="AM644" s="193"/>
    </row>
    <row r="645" spans="1:39" ht="12.75" customHeight="1">
      <c r="A645" s="193"/>
      <c r="B645" s="193"/>
      <c r="C645" s="193"/>
      <c r="D645" s="193"/>
      <c r="E645" s="193"/>
      <c r="F645" s="309"/>
      <c r="G645" s="309"/>
      <c r="H645" s="193"/>
      <c r="I645" s="193"/>
      <c r="J645" s="193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  <c r="AA645" s="193"/>
      <c r="AB645" s="193"/>
      <c r="AC645" s="193"/>
      <c r="AD645" s="193"/>
      <c r="AE645" s="193"/>
      <c r="AF645" s="193"/>
      <c r="AG645" s="193"/>
      <c r="AH645" s="193"/>
      <c r="AI645" s="193"/>
      <c r="AJ645" s="193"/>
      <c r="AK645" s="193"/>
      <c r="AL645" s="193"/>
      <c r="AM645" s="193"/>
    </row>
    <row r="646" spans="1:39" ht="12.75" customHeight="1">
      <c r="A646" s="193"/>
      <c r="B646" s="193"/>
      <c r="C646" s="193"/>
      <c r="D646" s="193"/>
      <c r="E646" s="193"/>
      <c r="F646" s="309"/>
      <c r="G646" s="309"/>
      <c r="H646" s="193"/>
      <c r="I646" s="193"/>
      <c r="J646" s="193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  <c r="AA646" s="193"/>
      <c r="AB646" s="193"/>
      <c r="AC646" s="193"/>
      <c r="AD646" s="193"/>
      <c r="AE646" s="193"/>
      <c r="AF646" s="193"/>
      <c r="AG646" s="193"/>
      <c r="AH646" s="193"/>
      <c r="AI646" s="193"/>
      <c r="AJ646" s="193"/>
      <c r="AK646" s="193"/>
      <c r="AL646" s="193"/>
      <c r="AM646" s="193"/>
    </row>
    <row r="647" spans="1:39" ht="12.75" customHeight="1">
      <c r="A647" s="193"/>
      <c r="B647" s="193"/>
      <c r="C647" s="193"/>
      <c r="D647" s="193"/>
      <c r="E647" s="193"/>
      <c r="F647" s="309"/>
      <c r="G647" s="309"/>
      <c r="H647" s="193"/>
      <c r="I647" s="193"/>
      <c r="J647" s="193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  <c r="AA647" s="193"/>
      <c r="AB647" s="193"/>
      <c r="AC647" s="193"/>
      <c r="AD647" s="193"/>
      <c r="AE647" s="193"/>
      <c r="AF647" s="193"/>
      <c r="AG647" s="193"/>
      <c r="AH647" s="193"/>
      <c r="AI647" s="193"/>
      <c r="AJ647" s="193"/>
      <c r="AK647" s="193"/>
      <c r="AL647" s="193"/>
      <c r="AM647" s="193"/>
    </row>
    <row r="648" spans="1:39" ht="12.75" customHeight="1">
      <c r="A648" s="193"/>
      <c r="B648" s="193"/>
      <c r="C648" s="193"/>
      <c r="D648" s="193"/>
      <c r="E648" s="193"/>
      <c r="F648" s="309"/>
      <c r="G648" s="309"/>
      <c r="H648" s="193"/>
      <c r="I648" s="193"/>
      <c r="J648" s="193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  <c r="AA648" s="193"/>
      <c r="AB648" s="193"/>
      <c r="AC648" s="193"/>
      <c r="AD648" s="193"/>
      <c r="AE648" s="193"/>
      <c r="AF648" s="193"/>
      <c r="AG648" s="193"/>
      <c r="AH648" s="193"/>
      <c r="AI648" s="193"/>
      <c r="AJ648" s="193"/>
      <c r="AK648" s="193"/>
      <c r="AL648" s="193"/>
      <c r="AM648" s="193"/>
    </row>
    <row r="649" spans="1:39" ht="12.75" customHeight="1">
      <c r="A649" s="193"/>
      <c r="B649" s="193"/>
      <c r="C649" s="193"/>
      <c r="D649" s="193"/>
      <c r="E649" s="193"/>
      <c r="F649" s="309"/>
      <c r="G649" s="309"/>
      <c r="H649" s="193"/>
      <c r="I649" s="193"/>
      <c r="J649" s="193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  <c r="AA649" s="193"/>
      <c r="AB649" s="193"/>
      <c r="AC649" s="193"/>
      <c r="AD649" s="193"/>
      <c r="AE649" s="193"/>
      <c r="AF649" s="193"/>
      <c r="AG649" s="193"/>
      <c r="AH649" s="193"/>
      <c r="AI649" s="193"/>
      <c r="AJ649" s="193"/>
      <c r="AK649" s="193"/>
      <c r="AL649" s="193"/>
      <c r="AM649" s="193"/>
    </row>
    <row r="650" spans="1:39" ht="12.75" customHeight="1">
      <c r="A650" s="193"/>
      <c r="B650" s="193"/>
      <c r="C650" s="193"/>
      <c r="D650" s="193"/>
      <c r="E650" s="193"/>
      <c r="F650" s="309"/>
      <c r="G650" s="309"/>
      <c r="H650" s="193"/>
      <c r="I650" s="193"/>
      <c r="J650" s="193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3"/>
      <c r="AL650" s="193"/>
      <c r="AM650" s="193"/>
    </row>
    <row r="651" spans="1:39" ht="12.75" customHeight="1">
      <c r="A651" s="193"/>
      <c r="B651" s="193"/>
      <c r="C651" s="193"/>
      <c r="D651" s="193"/>
      <c r="E651" s="193"/>
      <c r="F651" s="309"/>
      <c r="G651" s="309"/>
      <c r="H651" s="193"/>
      <c r="I651" s="193"/>
      <c r="J651" s="193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  <c r="AA651" s="193"/>
      <c r="AB651" s="193"/>
      <c r="AC651" s="193"/>
      <c r="AD651" s="193"/>
      <c r="AE651" s="193"/>
      <c r="AF651" s="193"/>
      <c r="AG651" s="193"/>
      <c r="AH651" s="193"/>
      <c r="AI651" s="193"/>
      <c r="AJ651" s="193"/>
      <c r="AK651" s="193"/>
      <c r="AL651" s="193"/>
      <c r="AM651" s="193"/>
    </row>
    <row r="652" spans="1:39" ht="12.75" customHeight="1">
      <c r="A652" s="193"/>
      <c r="B652" s="193"/>
      <c r="C652" s="193"/>
      <c r="D652" s="193"/>
      <c r="E652" s="193"/>
      <c r="F652" s="309"/>
      <c r="G652" s="309"/>
      <c r="H652" s="193"/>
      <c r="I652" s="193"/>
      <c r="J652" s="193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  <c r="AA652" s="193"/>
      <c r="AB652" s="193"/>
      <c r="AC652" s="193"/>
      <c r="AD652" s="193"/>
      <c r="AE652" s="193"/>
      <c r="AF652" s="193"/>
      <c r="AG652" s="193"/>
      <c r="AH652" s="193"/>
      <c r="AI652" s="193"/>
      <c r="AJ652" s="193"/>
      <c r="AK652" s="193"/>
      <c r="AL652" s="193"/>
      <c r="AM652" s="193"/>
    </row>
    <row r="653" spans="1:39" ht="12.75" customHeight="1">
      <c r="A653" s="193"/>
      <c r="B653" s="193"/>
      <c r="C653" s="193"/>
      <c r="D653" s="193"/>
      <c r="E653" s="193"/>
      <c r="F653" s="309"/>
      <c r="G653" s="309"/>
      <c r="H653" s="193"/>
      <c r="I653" s="193"/>
      <c r="J653" s="193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  <c r="AA653" s="193"/>
      <c r="AB653" s="193"/>
      <c r="AC653" s="193"/>
      <c r="AD653" s="193"/>
      <c r="AE653" s="193"/>
      <c r="AF653" s="193"/>
      <c r="AG653" s="193"/>
      <c r="AH653" s="193"/>
      <c r="AI653" s="193"/>
      <c r="AJ653" s="193"/>
      <c r="AK653" s="193"/>
      <c r="AL653" s="193"/>
      <c r="AM653" s="193"/>
    </row>
    <row r="654" spans="1:39" ht="12.75" customHeight="1">
      <c r="A654" s="193"/>
      <c r="B654" s="193"/>
      <c r="C654" s="193"/>
      <c r="D654" s="193"/>
      <c r="E654" s="193"/>
      <c r="F654" s="309"/>
      <c r="G654" s="309"/>
      <c r="H654" s="193"/>
      <c r="I654" s="193"/>
      <c r="J654" s="193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</row>
    <row r="655" spans="1:39" ht="12.75" customHeight="1">
      <c r="A655" s="193"/>
      <c r="B655" s="193"/>
      <c r="C655" s="193"/>
      <c r="D655" s="193"/>
      <c r="E655" s="193"/>
      <c r="F655" s="309"/>
      <c r="G655" s="309"/>
      <c r="H655" s="193"/>
      <c r="I655" s="193"/>
      <c r="J655" s="193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</row>
    <row r="656" spans="1:39" ht="12.75" customHeight="1">
      <c r="A656" s="193"/>
      <c r="B656" s="193"/>
      <c r="C656" s="193"/>
      <c r="D656" s="193"/>
      <c r="E656" s="193"/>
      <c r="F656" s="309"/>
      <c r="G656" s="309"/>
      <c r="H656" s="193"/>
      <c r="I656" s="193"/>
      <c r="J656" s="193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</row>
    <row r="657" spans="1:39" ht="12.75" customHeight="1">
      <c r="A657" s="193"/>
      <c r="B657" s="193"/>
      <c r="C657" s="193"/>
      <c r="D657" s="193"/>
      <c r="E657" s="193"/>
      <c r="F657" s="309"/>
      <c r="G657" s="309"/>
      <c r="H657" s="193"/>
      <c r="I657" s="193"/>
      <c r="J657" s="193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</row>
    <row r="658" spans="1:39" ht="12.75" customHeight="1">
      <c r="A658" s="193"/>
      <c r="B658" s="193"/>
      <c r="C658" s="193"/>
      <c r="D658" s="193"/>
      <c r="E658" s="193"/>
      <c r="F658" s="309"/>
      <c r="G658" s="309"/>
      <c r="H658" s="193"/>
      <c r="I658" s="193"/>
      <c r="J658" s="193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</row>
    <row r="659" spans="1:39" ht="12.75" customHeight="1">
      <c r="A659" s="193"/>
      <c r="B659" s="193"/>
      <c r="C659" s="193"/>
      <c r="D659" s="193"/>
      <c r="E659" s="193"/>
      <c r="F659" s="309"/>
      <c r="G659" s="309"/>
      <c r="H659" s="193"/>
      <c r="I659" s="193"/>
      <c r="J659" s="193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</row>
    <row r="660" spans="1:39" ht="12.75" customHeight="1">
      <c r="A660" s="193"/>
      <c r="B660" s="193"/>
      <c r="C660" s="193"/>
      <c r="D660" s="193"/>
      <c r="E660" s="193"/>
      <c r="F660" s="309"/>
      <c r="G660" s="309"/>
      <c r="H660" s="193"/>
      <c r="I660" s="193"/>
      <c r="J660" s="193"/>
      <c r="K660" s="193"/>
      <c r="L660" s="193"/>
      <c r="M660" s="193"/>
      <c r="N660" s="193"/>
      <c r="O660" s="193"/>
      <c r="P660" s="193"/>
      <c r="Q660" s="193"/>
      <c r="R660" s="193"/>
      <c r="S660" s="193"/>
      <c r="T660" s="193"/>
      <c r="U660" s="193"/>
      <c r="V660" s="193"/>
      <c r="W660" s="193"/>
      <c r="X660" s="193"/>
      <c r="Y660" s="193"/>
      <c r="Z660" s="193"/>
      <c r="AA660" s="193"/>
      <c r="AB660" s="193"/>
      <c r="AC660" s="193"/>
      <c r="AD660" s="193"/>
      <c r="AE660" s="193"/>
      <c r="AF660" s="193"/>
      <c r="AG660" s="193"/>
      <c r="AH660" s="193"/>
      <c r="AI660" s="193"/>
      <c r="AJ660" s="193"/>
      <c r="AK660" s="193"/>
      <c r="AL660" s="193"/>
      <c r="AM660" s="193"/>
    </row>
    <row r="661" spans="1:39" ht="12.75" customHeight="1">
      <c r="A661" s="193"/>
      <c r="B661" s="193"/>
      <c r="C661" s="193"/>
      <c r="D661" s="193"/>
      <c r="E661" s="193"/>
      <c r="F661" s="309"/>
      <c r="G661" s="309"/>
      <c r="H661" s="193"/>
      <c r="I661" s="193"/>
      <c r="J661" s="193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3"/>
      <c r="AL661" s="193"/>
      <c r="AM661" s="193"/>
    </row>
    <row r="662" spans="1:39" ht="12.75" customHeight="1">
      <c r="A662" s="193"/>
      <c r="B662" s="193"/>
      <c r="C662" s="193"/>
      <c r="D662" s="193"/>
      <c r="E662" s="193"/>
      <c r="F662" s="309"/>
      <c r="G662" s="309"/>
      <c r="H662" s="193"/>
      <c r="I662" s="193"/>
      <c r="J662" s="193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  <c r="AA662" s="193"/>
      <c r="AB662" s="193"/>
      <c r="AC662" s="193"/>
      <c r="AD662" s="193"/>
      <c r="AE662" s="193"/>
      <c r="AF662" s="193"/>
      <c r="AG662" s="193"/>
      <c r="AH662" s="193"/>
      <c r="AI662" s="193"/>
      <c r="AJ662" s="193"/>
      <c r="AK662" s="193"/>
      <c r="AL662" s="193"/>
      <c r="AM662" s="193"/>
    </row>
    <row r="663" spans="1:39" ht="12.75" customHeight="1">
      <c r="A663" s="193"/>
      <c r="B663" s="193"/>
      <c r="C663" s="193"/>
      <c r="D663" s="193"/>
      <c r="E663" s="193"/>
      <c r="F663" s="309"/>
      <c r="G663" s="309"/>
      <c r="H663" s="193"/>
      <c r="I663" s="193"/>
      <c r="J663" s="193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  <c r="AA663" s="193"/>
      <c r="AB663" s="193"/>
      <c r="AC663" s="193"/>
      <c r="AD663" s="193"/>
      <c r="AE663" s="193"/>
      <c r="AF663" s="193"/>
      <c r="AG663" s="193"/>
      <c r="AH663" s="193"/>
      <c r="AI663" s="193"/>
      <c r="AJ663" s="193"/>
      <c r="AK663" s="193"/>
      <c r="AL663" s="193"/>
      <c r="AM663" s="193"/>
    </row>
    <row r="664" spans="1:39" ht="12.75" customHeight="1">
      <c r="A664" s="193"/>
      <c r="B664" s="193"/>
      <c r="C664" s="193"/>
      <c r="D664" s="193"/>
      <c r="E664" s="193"/>
      <c r="F664" s="309"/>
      <c r="G664" s="309"/>
      <c r="H664" s="193"/>
      <c r="I664" s="193"/>
      <c r="J664" s="193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  <c r="AA664" s="193"/>
      <c r="AB664" s="193"/>
      <c r="AC664" s="193"/>
      <c r="AD664" s="193"/>
      <c r="AE664" s="193"/>
      <c r="AF664" s="193"/>
      <c r="AG664" s="193"/>
      <c r="AH664" s="193"/>
      <c r="AI664" s="193"/>
      <c r="AJ664" s="193"/>
      <c r="AK664" s="193"/>
      <c r="AL664" s="193"/>
      <c r="AM664" s="193"/>
    </row>
    <row r="665" spans="1:39" ht="12.75" customHeight="1">
      <c r="A665" s="193"/>
      <c r="B665" s="193"/>
      <c r="C665" s="193"/>
      <c r="D665" s="193"/>
      <c r="E665" s="193"/>
      <c r="F665" s="309"/>
      <c r="G665" s="309"/>
      <c r="H665" s="193"/>
      <c r="I665" s="193"/>
      <c r="J665" s="193"/>
      <c r="K665" s="193"/>
      <c r="L665" s="193"/>
      <c r="M665" s="193"/>
      <c r="N665" s="193"/>
      <c r="O665" s="193"/>
      <c r="P665" s="193"/>
      <c r="Q665" s="193"/>
      <c r="R665" s="193"/>
      <c r="S665" s="193"/>
      <c r="T665" s="193"/>
      <c r="U665" s="193"/>
      <c r="V665" s="193"/>
      <c r="W665" s="193"/>
      <c r="X665" s="193"/>
      <c r="Y665" s="193"/>
      <c r="Z665" s="193"/>
      <c r="AA665" s="193"/>
      <c r="AB665" s="193"/>
      <c r="AC665" s="193"/>
      <c r="AD665" s="193"/>
      <c r="AE665" s="193"/>
      <c r="AF665" s="193"/>
      <c r="AG665" s="193"/>
      <c r="AH665" s="193"/>
      <c r="AI665" s="193"/>
      <c r="AJ665" s="193"/>
      <c r="AK665" s="193"/>
      <c r="AL665" s="193"/>
      <c r="AM665" s="193"/>
    </row>
    <row r="666" spans="1:39" ht="12.75" customHeight="1">
      <c r="A666" s="193"/>
      <c r="B666" s="193"/>
      <c r="C666" s="193"/>
      <c r="D666" s="193"/>
      <c r="E666" s="193"/>
      <c r="F666" s="309"/>
      <c r="G666" s="309"/>
      <c r="H666" s="193"/>
      <c r="I666" s="193"/>
      <c r="J666" s="193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  <c r="AA666" s="193"/>
      <c r="AB666" s="193"/>
      <c r="AC666" s="193"/>
      <c r="AD666" s="193"/>
      <c r="AE666" s="193"/>
      <c r="AF666" s="193"/>
      <c r="AG666" s="193"/>
      <c r="AH666" s="193"/>
      <c r="AI666" s="193"/>
      <c r="AJ666" s="193"/>
      <c r="AK666" s="193"/>
      <c r="AL666" s="193"/>
      <c r="AM666" s="193"/>
    </row>
    <row r="667" spans="1:39" ht="12.75" customHeight="1">
      <c r="A667" s="193"/>
      <c r="B667" s="193"/>
      <c r="C667" s="193"/>
      <c r="D667" s="193"/>
      <c r="E667" s="193"/>
      <c r="F667" s="309"/>
      <c r="G667" s="309"/>
      <c r="H667" s="193"/>
      <c r="I667" s="193"/>
      <c r="J667" s="193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  <c r="AA667" s="193"/>
      <c r="AB667" s="193"/>
      <c r="AC667" s="193"/>
      <c r="AD667" s="193"/>
      <c r="AE667" s="193"/>
      <c r="AF667" s="193"/>
      <c r="AG667" s="193"/>
      <c r="AH667" s="193"/>
      <c r="AI667" s="193"/>
      <c r="AJ667" s="193"/>
      <c r="AK667" s="193"/>
      <c r="AL667" s="193"/>
      <c r="AM667" s="193"/>
    </row>
    <row r="668" spans="1:39" ht="12.75" customHeight="1">
      <c r="A668" s="193"/>
      <c r="B668" s="193"/>
      <c r="C668" s="193"/>
      <c r="D668" s="193"/>
      <c r="E668" s="193"/>
      <c r="F668" s="309"/>
      <c r="G668" s="309"/>
      <c r="H668" s="193"/>
      <c r="I668" s="193"/>
      <c r="J668" s="193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  <c r="AA668" s="193"/>
      <c r="AB668" s="193"/>
      <c r="AC668" s="193"/>
      <c r="AD668" s="193"/>
      <c r="AE668" s="193"/>
      <c r="AF668" s="193"/>
      <c r="AG668" s="193"/>
      <c r="AH668" s="193"/>
      <c r="AI668" s="193"/>
      <c r="AJ668" s="193"/>
      <c r="AK668" s="193"/>
      <c r="AL668" s="193"/>
      <c r="AM668" s="193"/>
    </row>
    <row r="669" spans="1:39" ht="12.75" customHeight="1">
      <c r="A669" s="193"/>
      <c r="B669" s="193"/>
      <c r="C669" s="193"/>
      <c r="D669" s="193"/>
      <c r="E669" s="193"/>
      <c r="F669" s="309"/>
      <c r="G669" s="309"/>
      <c r="H669" s="193"/>
      <c r="I669" s="193"/>
      <c r="J669" s="193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  <c r="AA669" s="193"/>
      <c r="AB669" s="193"/>
      <c r="AC669" s="193"/>
      <c r="AD669" s="193"/>
      <c r="AE669" s="193"/>
      <c r="AF669" s="193"/>
      <c r="AG669" s="193"/>
      <c r="AH669" s="193"/>
      <c r="AI669" s="193"/>
      <c r="AJ669" s="193"/>
      <c r="AK669" s="193"/>
      <c r="AL669" s="193"/>
      <c r="AM669" s="193"/>
    </row>
    <row r="670" spans="1:39" ht="12.75" customHeight="1">
      <c r="A670" s="193"/>
      <c r="B670" s="193"/>
      <c r="C670" s="193"/>
      <c r="D670" s="193"/>
      <c r="E670" s="193"/>
      <c r="F670" s="309"/>
      <c r="G670" s="309"/>
      <c r="H670" s="193"/>
      <c r="I670" s="193"/>
      <c r="J670" s="193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  <c r="AA670" s="193"/>
      <c r="AB670" s="193"/>
      <c r="AC670" s="193"/>
      <c r="AD670" s="193"/>
      <c r="AE670" s="193"/>
      <c r="AF670" s="193"/>
      <c r="AG670" s="193"/>
      <c r="AH670" s="193"/>
      <c r="AI670" s="193"/>
      <c r="AJ670" s="193"/>
      <c r="AK670" s="193"/>
      <c r="AL670" s="193"/>
      <c r="AM670" s="193"/>
    </row>
    <row r="671" spans="1:39" ht="12.75" customHeight="1">
      <c r="A671" s="193"/>
      <c r="B671" s="193"/>
      <c r="C671" s="193"/>
      <c r="D671" s="193"/>
      <c r="E671" s="193"/>
      <c r="F671" s="309"/>
      <c r="G671" s="309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  <c r="AA671" s="193"/>
      <c r="AB671" s="193"/>
      <c r="AC671" s="193"/>
      <c r="AD671" s="193"/>
      <c r="AE671" s="193"/>
      <c r="AF671" s="193"/>
      <c r="AG671" s="193"/>
      <c r="AH671" s="193"/>
      <c r="AI671" s="193"/>
      <c r="AJ671" s="193"/>
      <c r="AK671" s="193"/>
      <c r="AL671" s="193"/>
      <c r="AM671" s="193"/>
    </row>
    <row r="672" spans="1:39" ht="12.75" customHeight="1">
      <c r="A672" s="193"/>
      <c r="B672" s="193"/>
      <c r="C672" s="193"/>
      <c r="D672" s="193"/>
      <c r="E672" s="193"/>
      <c r="F672" s="309"/>
      <c r="G672" s="309"/>
      <c r="H672" s="193"/>
      <c r="I672" s="193"/>
      <c r="J672" s="193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  <c r="AA672" s="193"/>
      <c r="AB672" s="193"/>
      <c r="AC672" s="193"/>
      <c r="AD672" s="193"/>
      <c r="AE672" s="193"/>
      <c r="AF672" s="193"/>
      <c r="AG672" s="193"/>
      <c r="AH672" s="193"/>
      <c r="AI672" s="193"/>
      <c r="AJ672" s="193"/>
      <c r="AK672" s="193"/>
      <c r="AL672" s="193"/>
      <c r="AM672" s="193"/>
    </row>
    <row r="673" spans="1:39" ht="12.75" customHeight="1">
      <c r="A673" s="193"/>
      <c r="B673" s="193"/>
      <c r="C673" s="193"/>
      <c r="D673" s="193"/>
      <c r="E673" s="193"/>
      <c r="F673" s="309"/>
      <c r="G673" s="309"/>
      <c r="H673" s="193"/>
      <c r="I673" s="193"/>
      <c r="J673" s="193"/>
      <c r="K673" s="193"/>
      <c r="L673" s="193"/>
      <c r="M673" s="193"/>
      <c r="N673" s="193"/>
      <c r="O673" s="193"/>
      <c r="P673" s="193"/>
      <c r="Q673" s="193"/>
      <c r="R673" s="193"/>
      <c r="S673" s="193"/>
      <c r="T673" s="193"/>
      <c r="U673" s="193"/>
      <c r="V673" s="193"/>
      <c r="W673" s="193"/>
      <c r="X673" s="193"/>
      <c r="Y673" s="193"/>
      <c r="Z673" s="193"/>
      <c r="AA673" s="193"/>
      <c r="AB673" s="193"/>
      <c r="AC673" s="193"/>
      <c r="AD673" s="193"/>
      <c r="AE673" s="193"/>
      <c r="AF673" s="193"/>
      <c r="AG673" s="193"/>
      <c r="AH673" s="193"/>
      <c r="AI673" s="193"/>
      <c r="AJ673" s="193"/>
      <c r="AK673" s="193"/>
      <c r="AL673" s="193"/>
      <c r="AM673" s="193"/>
    </row>
    <row r="674" spans="1:39" ht="12.75" customHeight="1">
      <c r="A674" s="193"/>
      <c r="B674" s="193"/>
      <c r="C674" s="193"/>
      <c r="D674" s="193"/>
      <c r="E674" s="193"/>
      <c r="F674" s="309"/>
      <c r="G674" s="309"/>
      <c r="H674" s="193"/>
      <c r="I674" s="193"/>
      <c r="J674" s="193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  <c r="AA674" s="193"/>
      <c r="AB674" s="193"/>
      <c r="AC674" s="193"/>
      <c r="AD674" s="193"/>
      <c r="AE674" s="193"/>
      <c r="AF674" s="193"/>
      <c r="AG674" s="193"/>
      <c r="AH674" s="193"/>
      <c r="AI674" s="193"/>
      <c r="AJ674" s="193"/>
      <c r="AK674" s="193"/>
      <c r="AL674" s="193"/>
      <c r="AM674" s="193"/>
    </row>
    <row r="675" spans="1:39" ht="12.75" customHeight="1">
      <c r="A675" s="193"/>
      <c r="B675" s="193"/>
      <c r="C675" s="193"/>
      <c r="D675" s="193"/>
      <c r="E675" s="193"/>
      <c r="F675" s="309"/>
      <c r="G675" s="309"/>
      <c r="H675" s="193"/>
      <c r="I675" s="193"/>
      <c r="J675" s="193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  <c r="AA675" s="193"/>
      <c r="AB675" s="193"/>
      <c r="AC675" s="193"/>
      <c r="AD675" s="193"/>
      <c r="AE675" s="193"/>
      <c r="AF675" s="193"/>
      <c r="AG675" s="193"/>
      <c r="AH675" s="193"/>
      <c r="AI675" s="193"/>
      <c r="AJ675" s="193"/>
      <c r="AK675" s="193"/>
      <c r="AL675" s="193"/>
      <c r="AM675" s="193"/>
    </row>
    <row r="676" spans="1:39" ht="12.75" customHeight="1">
      <c r="A676" s="193"/>
      <c r="B676" s="193"/>
      <c r="C676" s="193"/>
      <c r="D676" s="193"/>
      <c r="E676" s="193"/>
      <c r="F676" s="309"/>
      <c r="G676" s="309"/>
      <c r="H676" s="193"/>
      <c r="I676" s="193"/>
      <c r="J676" s="193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  <c r="AA676" s="193"/>
      <c r="AB676" s="193"/>
      <c r="AC676" s="193"/>
      <c r="AD676" s="193"/>
      <c r="AE676" s="193"/>
      <c r="AF676" s="193"/>
      <c r="AG676" s="193"/>
      <c r="AH676" s="193"/>
      <c r="AI676" s="193"/>
      <c r="AJ676" s="193"/>
      <c r="AK676" s="193"/>
      <c r="AL676" s="193"/>
      <c r="AM676" s="193"/>
    </row>
    <row r="677" spans="1:39" ht="12.75" customHeight="1">
      <c r="A677" s="193"/>
      <c r="B677" s="193"/>
      <c r="C677" s="193"/>
      <c r="D677" s="193"/>
      <c r="E677" s="193"/>
      <c r="F677" s="309"/>
      <c r="G677" s="309"/>
      <c r="H677" s="193"/>
      <c r="I677" s="193"/>
      <c r="J677" s="193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  <c r="AA677" s="193"/>
      <c r="AB677" s="193"/>
      <c r="AC677" s="193"/>
      <c r="AD677" s="193"/>
      <c r="AE677" s="193"/>
      <c r="AF677" s="193"/>
      <c r="AG677" s="193"/>
      <c r="AH677" s="193"/>
      <c r="AI677" s="193"/>
      <c r="AJ677" s="193"/>
      <c r="AK677" s="193"/>
      <c r="AL677" s="193"/>
      <c r="AM677" s="193"/>
    </row>
    <row r="678" spans="1:39" ht="12.75" customHeight="1">
      <c r="A678" s="193"/>
      <c r="B678" s="193"/>
      <c r="C678" s="193"/>
      <c r="D678" s="193"/>
      <c r="E678" s="193"/>
      <c r="F678" s="309"/>
      <c r="G678" s="309"/>
      <c r="H678" s="193"/>
      <c r="I678" s="193"/>
      <c r="J678" s="193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  <c r="AA678" s="193"/>
      <c r="AB678" s="193"/>
      <c r="AC678" s="193"/>
      <c r="AD678" s="193"/>
      <c r="AE678" s="193"/>
      <c r="AF678" s="193"/>
      <c r="AG678" s="193"/>
      <c r="AH678" s="193"/>
      <c r="AI678" s="193"/>
      <c r="AJ678" s="193"/>
      <c r="AK678" s="193"/>
      <c r="AL678" s="193"/>
      <c r="AM678" s="193"/>
    </row>
    <row r="679" spans="1:39" ht="12.75" customHeight="1">
      <c r="A679" s="193"/>
      <c r="B679" s="193"/>
      <c r="C679" s="193"/>
      <c r="D679" s="193"/>
      <c r="E679" s="193"/>
      <c r="F679" s="309"/>
      <c r="G679" s="309"/>
      <c r="H679" s="193"/>
      <c r="I679" s="193"/>
      <c r="J679" s="193"/>
      <c r="K679" s="193"/>
      <c r="L679" s="193"/>
      <c r="M679" s="193"/>
      <c r="N679" s="193"/>
      <c r="O679" s="193"/>
      <c r="P679" s="193"/>
      <c r="Q679" s="193"/>
      <c r="R679" s="193"/>
      <c r="S679" s="193"/>
      <c r="T679" s="193"/>
      <c r="U679" s="193"/>
      <c r="V679" s="193"/>
      <c r="W679" s="193"/>
      <c r="X679" s="193"/>
      <c r="Y679" s="193"/>
      <c r="Z679" s="193"/>
      <c r="AA679" s="193"/>
      <c r="AB679" s="193"/>
      <c r="AC679" s="193"/>
      <c r="AD679" s="193"/>
      <c r="AE679" s="193"/>
      <c r="AF679" s="193"/>
      <c r="AG679" s="193"/>
      <c r="AH679" s="193"/>
      <c r="AI679" s="193"/>
      <c r="AJ679" s="193"/>
      <c r="AK679" s="193"/>
      <c r="AL679" s="193"/>
      <c r="AM679" s="193"/>
    </row>
    <row r="680" spans="1:39" ht="12.75" customHeight="1">
      <c r="A680" s="193"/>
      <c r="B680" s="193"/>
      <c r="C680" s="193"/>
      <c r="D680" s="193"/>
      <c r="E680" s="193"/>
      <c r="F680" s="309"/>
      <c r="G680" s="309"/>
      <c r="H680" s="193"/>
      <c r="I680" s="193"/>
      <c r="J680" s="193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  <c r="AA680" s="193"/>
      <c r="AB680" s="193"/>
      <c r="AC680" s="193"/>
      <c r="AD680" s="193"/>
      <c r="AE680" s="193"/>
      <c r="AF680" s="193"/>
      <c r="AG680" s="193"/>
      <c r="AH680" s="193"/>
      <c r="AI680" s="193"/>
      <c r="AJ680" s="193"/>
      <c r="AK680" s="193"/>
      <c r="AL680" s="193"/>
      <c r="AM680" s="193"/>
    </row>
    <row r="681" spans="1:39" ht="12.75" customHeight="1">
      <c r="A681" s="193"/>
      <c r="B681" s="193"/>
      <c r="C681" s="193"/>
      <c r="D681" s="193"/>
      <c r="E681" s="193"/>
      <c r="F681" s="309"/>
      <c r="G681" s="309"/>
      <c r="H681" s="193"/>
      <c r="I681" s="193"/>
      <c r="J681" s="193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  <c r="AA681" s="193"/>
      <c r="AB681" s="193"/>
      <c r="AC681" s="193"/>
      <c r="AD681" s="193"/>
      <c r="AE681" s="193"/>
      <c r="AF681" s="193"/>
      <c r="AG681" s="193"/>
      <c r="AH681" s="193"/>
      <c r="AI681" s="193"/>
      <c r="AJ681" s="193"/>
      <c r="AK681" s="193"/>
      <c r="AL681" s="193"/>
      <c r="AM681" s="193"/>
    </row>
    <row r="682" spans="1:39" ht="12.75" customHeight="1">
      <c r="A682" s="193"/>
      <c r="B682" s="193"/>
      <c r="C682" s="193"/>
      <c r="D682" s="193"/>
      <c r="E682" s="193"/>
      <c r="F682" s="309"/>
      <c r="G682" s="309"/>
      <c r="H682" s="193"/>
      <c r="I682" s="193"/>
      <c r="J682" s="193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  <c r="AA682" s="193"/>
      <c r="AB682" s="193"/>
      <c r="AC682" s="193"/>
      <c r="AD682" s="193"/>
      <c r="AE682" s="193"/>
      <c r="AF682" s="193"/>
      <c r="AG682" s="193"/>
      <c r="AH682" s="193"/>
      <c r="AI682" s="193"/>
      <c r="AJ682" s="193"/>
      <c r="AK682" s="193"/>
      <c r="AL682" s="193"/>
      <c r="AM682" s="193"/>
    </row>
    <row r="683" spans="1:39" ht="12.75" customHeight="1">
      <c r="A683" s="193"/>
      <c r="B683" s="193"/>
      <c r="C683" s="193"/>
      <c r="D683" s="193"/>
      <c r="E683" s="193"/>
      <c r="F683" s="309"/>
      <c r="G683" s="309"/>
      <c r="H683" s="193"/>
      <c r="I683" s="193"/>
      <c r="J683" s="193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  <c r="AA683" s="193"/>
      <c r="AB683" s="193"/>
      <c r="AC683" s="193"/>
      <c r="AD683" s="193"/>
      <c r="AE683" s="193"/>
      <c r="AF683" s="193"/>
      <c r="AG683" s="193"/>
      <c r="AH683" s="193"/>
      <c r="AI683" s="193"/>
      <c r="AJ683" s="193"/>
      <c r="AK683" s="193"/>
      <c r="AL683" s="193"/>
      <c r="AM683" s="193"/>
    </row>
    <row r="684" spans="1:39" ht="12.75" customHeight="1">
      <c r="A684" s="193"/>
      <c r="B684" s="193"/>
      <c r="C684" s="193"/>
      <c r="D684" s="193"/>
      <c r="E684" s="193"/>
      <c r="F684" s="309"/>
      <c r="G684" s="309"/>
      <c r="H684" s="193"/>
      <c r="I684" s="193"/>
      <c r="J684" s="193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  <c r="AA684" s="193"/>
      <c r="AB684" s="193"/>
      <c r="AC684" s="193"/>
      <c r="AD684" s="193"/>
      <c r="AE684" s="193"/>
      <c r="AF684" s="193"/>
      <c r="AG684" s="193"/>
      <c r="AH684" s="193"/>
      <c r="AI684" s="193"/>
      <c r="AJ684" s="193"/>
      <c r="AK684" s="193"/>
      <c r="AL684" s="193"/>
      <c r="AM684" s="193"/>
    </row>
    <row r="685" spans="1:39" ht="12.75" customHeight="1">
      <c r="A685" s="193"/>
      <c r="B685" s="193"/>
      <c r="C685" s="193"/>
      <c r="D685" s="193"/>
      <c r="E685" s="193"/>
      <c r="F685" s="309"/>
      <c r="G685" s="309"/>
      <c r="H685" s="193"/>
      <c r="I685" s="193"/>
      <c r="J685" s="193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  <c r="AA685" s="193"/>
      <c r="AB685" s="193"/>
      <c r="AC685" s="193"/>
      <c r="AD685" s="193"/>
      <c r="AE685" s="193"/>
      <c r="AF685" s="193"/>
      <c r="AG685" s="193"/>
      <c r="AH685" s="193"/>
      <c r="AI685" s="193"/>
      <c r="AJ685" s="193"/>
      <c r="AK685" s="193"/>
      <c r="AL685" s="193"/>
      <c r="AM685" s="193"/>
    </row>
    <row r="686" spans="1:39" ht="12.75" customHeight="1">
      <c r="A686" s="193"/>
      <c r="B686" s="193"/>
      <c r="C686" s="193"/>
      <c r="D686" s="193"/>
      <c r="E686" s="193"/>
      <c r="F686" s="309"/>
      <c r="G686" s="309"/>
      <c r="H686" s="193"/>
      <c r="I686" s="193"/>
      <c r="J686" s="193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  <c r="AA686" s="193"/>
      <c r="AB686" s="193"/>
      <c r="AC686" s="193"/>
      <c r="AD686" s="193"/>
      <c r="AE686" s="193"/>
      <c r="AF686" s="193"/>
      <c r="AG686" s="193"/>
      <c r="AH686" s="193"/>
      <c r="AI686" s="193"/>
      <c r="AJ686" s="193"/>
      <c r="AK686" s="193"/>
      <c r="AL686" s="193"/>
      <c r="AM686" s="193"/>
    </row>
    <row r="687" spans="1:39" ht="12.75" customHeight="1">
      <c r="A687" s="193"/>
      <c r="B687" s="193"/>
      <c r="C687" s="193"/>
      <c r="D687" s="193"/>
      <c r="E687" s="193"/>
      <c r="F687" s="309"/>
      <c r="G687" s="309"/>
      <c r="H687" s="193"/>
      <c r="I687" s="193"/>
      <c r="J687" s="193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  <c r="AA687" s="193"/>
      <c r="AB687" s="193"/>
      <c r="AC687" s="193"/>
      <c r="AD687" s="193"/>
      <c r="AE687" s="193"/>
      <c r="AF687" s="193"/>
      <c r="AG687" s="193"/>
      <c r="AH687" s="193"/>
      <c r="AI687" s="193"/>
      <c r="AJ687" s="193"/>
      <c r="AK687" s="193"/>
      <c r="AL687" s="193"/>
      <c r="AM687" s="193"/>
    </row>
    <row r="688" spans="1:39" ht="12.75" customHeight="1">
      <c r="A688" s="193"/>
      <c r="B688" s="193"/>
      <c r="C688" s="193"/>
      <c r="D688" s="193"/>
      <c r="E688" s="193"/>
      <c r="F688" s="309"/>
      <c r="G688" s="309"/>
      <c r="H688" s="193"/>
      <c r="I688" s="193"/>
      <c r="J688" s="193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  <c r="AA688" s="193"/>
      <c r="AB688" s="193"/>
      <c r="AC688" s="193"/>
      <c r="AD688" s="193"/>
      <c r="AE688" s="193"/>
      <c r="AF688" s="193"/>
      <c r="AG688" s="193"/>
      <c r="AH688" s="193"/>
      <c r="AI688" s="193"/>
      <c r="AJ688" s="193"/>
      <c r="AK688" s="193"/>
      <c r="AL688" s="193"/>
      <c r="AM688" s="193"/>
    </row>
    <row r="689" spans="1:39" ht="12.75" customHeight="1">
      <c r="A689" s="193"/>
      <c r="B689" s="193"/>
      <c r="C689" s="193"/>
      <c r="D689" s="193"/>
      <c r="E689" s="193"/>
      <c r="F689" s="309"/>
      <c r="G689" s="309"/>
      <c r="H689" s="193"/>
      <c r="I689" s="193"/>
      <c r="J689" s="193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  <c r="AA689" s="193"/>
      <c r="AB689" s="193"/>
      <c r="AC689" s="193"/>
      <c r="AD689" s="193"/>
      <c r="AE689" s="193"/>
      <c r="AF689" s="193"/>
      <c r="AG689" s="193"/>
      <c r="AH689" s="193"/>
      <c r="AI689" s="193"/>
      <c r="AJ689" s="193"/>
      <c r="AK689" s="193"/>
      <c r="AL689" s="193"/>
      <c r="AM689" s="193"/>
    </row>
    <row r="690" spans="1:39" ht="12.75" customHeight="1">
      <c r="A690" s="193"/>
      <c r="B690" s="193"/>
      <c r="C690" s="193"/>
      <c r="D690" s="193"/>
      <c r="E690" s="193"/>
      <c r="F690" s="309"/>
      <c r="G690" s="309"/>
      <c r="H690" s="193"/>
      <c r="I690" s="193"/>
      <c r="J690" s="193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  <c r="AA690" s="193"/>
      <c r="AB690" s="193"/>
      <c r="AC690" s="193"/>
      <c r="AD690" s="193"/>
      <c r="AE690" s="193"/>
      <c r="AF690" s="193"/>
      <c r="AG690" s="193"/>
      <c r="AH690" s="193"/>
      <c r="AI690" s="193"/>
      <c r="AJ690" s="193"/>
      <c r="AK690" s="193"/>
      <c r="AL690" s="193"/>
      <c r="AM690" s="193"/>
    </row>
    <row r="691" spans="1:39" ht="12.75" customHeight="1">
      <c r="A691" s="193"/>
      <c r="B691" s="193"/>
      <c r="C691" s="193"/>
      <c r="D691" s="193"/>
      <c r="E691" s="193"/>
      <c r="F691" s="309"/>
      <c r="G691" s="309"/>
      <c r="H691" s="193"/>
      <c r="I691" s="193"/>
      <c r="J691" s="193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  <c r="AA691" s="193"/>
      <c r="AB691" s="193"/>
      <c r="AC691" s="193"/>
      <c r="AD691" s="193"/>
      <c r="AE691" s="193"/>
      <c r="AF691" s="193"/>
      <c r="AG691" s="193"/>
      <c r="AH691" s="193"/>
      <c r="AI691" s="193"/>
      <c r="AJ691" s="193"/>
      <c r="AK691" s="193"/>
      <c r="AL691" s="193"/>
      <c r="AM691" s="193"/>
    </row>
    <row r="692" spans="1:39" ht="12.75" customHeight="1">
      <c r="A692" s="193"/>
      <c r="B692" s="193"/>
      <c r="C692" s="193"/>
      <c r="D692" s="193"/>
      <c r="E692" s="193"/>
      <c r="F692" s="309"/>
      <c r="G692" s="309"/>
      <c r="H692" s="193"/>
      <c r="I692" s="193"/>
      <c r="J692" s="193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  <c r="AA692" s="193"/>
      <c r="AB692" s="193"/>
      <c r="AC692" s="193"/>
      <c r="AD692" s="193"/>
      <c r="AE692" s="193"/>
      <c r="AF692" s="193"/>
      <c r="AG692" s="193"/>
      <c r="AH692" s="193"/>
      <c r="AI692" s="193"/>
      <c r="AJ692" s="193"/>
      <c r="AK692" s="193"/>
      <c r="AL692" s="193"/>
      <c r="AM692" s="193"/>
    </row>
    <row r="693" spans="1:39" ht="12.75" customHeight="1">
      <c r="A693" s="193"/>
      <c r="B693" s="193"/>
      <c r="C693" s="193"/>
      <c r="D693" s="193"/>
      <c r="E693" s="193"/>
      <c r="F693" s="309"/>
      <c r="G693" s="309"/>
      <c r="H693" s="193"/>
      <c r="I693" s="193"/>
      <c r="J693" s="193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  <c r="AA693" s="193"/>
      <c r="AB693" s="193"/>
      <c r="AC693" s="193"/>
      <c r="AD693" s="193"/>
      <c r="AE693" s="193"/>
      <c r="AF693" s="193"/>
      <c r="AG693" s="193"/>
      <c r="AH693" s="193"/>
      <c r="AI693" s="193"/>
      <c r="AJ693" s="193"/>
      <c r="AK693" s="193"/>
      <c r="AL693" s="193"/>
      <c r="AM693" s="193"/>
    </row>
    <row r="694" spans="1:39" ht="12.75" customHeight="1">
      <c r="A694" s="193"/>
      <c r="B694" s="193"/>
      <c r="C694" s="193"/>
      <c r="D694" s="193"/>
      <c r="E694" s="193"/>
      <c r="F694" s="309"/>
      <c r="G694" s="309"/>
      <c r="H694" s="193"/>
      <c r="I694" s="193"/>
      <c r="J694" s="193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  <c r="AA694" s="193"/>
      <c r="AB694" s="193"/>
      <c r="AC694" s="193"/>
      <c r="AD694" s="193"/>
      <c r="AE694" s="193"/>
      <c r="AF694" s="193"/>
      <c r="AG694" s="193"/>
      <c r="AH694" s="193"/>
      <c r="AI694" s="193"/>
      <c r="AJ694" s="193"/>
      <c r="AK694" s="193"/>
      <c r="AL694" s="193"/>
      <c r="AM694" s="193"/>
    </row>
    <row r="695" spans="1:39" ht="12.75" customHeight="1">
      <c r="A695" s="193"/>
      <c r="B695" s="193"/>
      <c r="C695" s="193"/>
      <c r="D695" s="193"/>
      <c r="E695" s="193"/>
      <c r="F695" s="309"/>
      <c r="G695" s="309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  <c r="AA695" s="193"/>
      <c r="AB695" s="193"/>
      <c r="AC695" s="193"/>
      <c r="AD695" s="193"/>
      <c r="AE695" s="193"/>
      <c r="AF695" s="193"/>
      <c r="AG695" s="193"/>
      <c r="AH695" s="193"/>
      <c r="AI695" s="193"/>
      <c r="AJ695" s="193"/>
      <c r="AK695" s="193"/>
      <c r="AL695" s="193"/>
      <c r="AM695" s="193"/>
    </row>
    <row r="696" spans="1:39" ht="12.75" customHeight="1">
      <c r="A696" s="193"/>
      <c r="B696" s="193"/>
      <c r="C696" s="193"/>
      <c r="D696" s="193"/>
      <c r="E696" s="193"/>
      <c r="F696" s="309"/>
      <c r="G696" s="309"/>
      <c r="H696" s="193"/>
      <c r="I696" s="193"/>
      <c r="J696" s="193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  <c r="AA696" s="193"/>
      <c r="AB696" s="193"/>
      <c r="AC696" s="193"/>
      <c r="AD696" s="193"/>
      <c r="AE696" s="193"/>
      <c r="AF696" s="193"/>
      <c r="AG696" s="193"/>
      <c r="AH696" s="193"/>
      <c r="AI696" s="193"/>
      <c r="AJ696" s="193"/>
      <c r="AK696" s="193"/>
      <c r="AL696" s="193"/>
      <c r="AM696" s="193"/>
    </row>
    <row r="697" spans="1:39" ht="12.75" customHeight="1">
      <c r="A697" s="193"/>
      <c r="B697" s="193"/>
      <c r="C697" s="193"/>
      <c r="D697" s="193"/>
      <c r="E697" s="193"/>
      <c r="F697" s="309"/>
      <c r="G697" s="309"/>
      <c r="H697" s="193"/>
      <c r="I697" s="193"/>
      <c r="J697" s="193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  <c r="AA697" s="193"/>
      <c r="AB697" s="193"/>
      <c r="AC697" s="193"/>
      <c r="AD697" s="193"/>
      <c r="AE697" s="193"/>
      <c r="AF697" s="193"/>
      <c r="AG697" s="193"/>
      <c r="AH697" s="193"/>
      <c r="AI697" s="193"/>
      <c r="AJ697" s="193"/>
      <c r="AK697" s="193"/>
      <c r="AL697" s="193"/>
      <c r="AM697" s="193"/>
    </row>
    <row r="698" spans="1:39" ht="12.75" customHeight="1">
      <c r="A698" s="193"/>
      <c r="B698" s="193"/>
      <c r="C698" s="193"/>
      <c r="D698" s="193"/>
      <c r="E698" s="193"/>
      <c r="F698" s="309"/>
      <c r="G698" s="309"/>
      <c r="H698" s="193"/>
      <c r="I698" s="193"/>
      <c r="J698" s="193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  <c r="AA698" s="193"/>
      <c r="AB698" s="193"/>
      <c r="AC698" s="193"/>
      <c r="AD698" s="193"/>
      <c r="AE698" s="193"/>
      <c r="AF698" s="193"/>
      <c r="AG698" s="193"/>
      <c r="AH698" s="193"/>
      <c r="AI698" s="193"/>
      <c r="AJ698" s="193"/>
      <c r="AK698" s="193"/>
      <c r="AL698" s="193"/>
      <c r="AM698" s="193"/>
    </row>
    <row r="699" spans="1:39" ht="12.75" customHeight="1">
      <c r="A699" s="193"/>
      <c r="B699" s="193"/>
      <c r="C699" s="193"/>
      <c r="D699" s="193"/>
      <c r="E699" s="193"/>
      <c r="F699" s="309"/>
      <c r="G699" s="309"/>
      <c r="H699" s="193"/>
      <c r="I699" s="193"/>
      <c r="J699" s="193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  <c r="AA699" s="193"/>
      <c r="AB699" s="193"/>
      <c r="AC699" s="193"/>
      <c r="AD699" s="193"/>
      <c r="AE699" s="193"/>
      <c r="AF699" s="193"/>
      <c r="AG699" s="193"/>
      <c r="AH699" s="193"/>
      <c r="AI699" s="193"/>
      <c r="AJ699" s="193"/>
      <c r="AK699" s="193"/>
      <c r="AL699" s="193"/>
      <c r="AM699" s="193"/>
    </row>
    <row r="700" spans="1:39" ht="12.75" customHeight="1">
      <c r="A700" s="193"/>
      <c r="B700" s="193"/>
      <c r="C700" s="193"/>
      <c r="D700" s="193"/>
      <c r="E700" s="193"/>
      <c r="F700" s="309"/>
      <c r="G700" s="309"/>
      <c r="H700" s="193"/>
      <c r="I700" s="193"/>
      <c r="J700" s="193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  <c r="AA700" s="193"/>
      <c r="AB700" s="193"/>
      <c r="AC700" s="193"/>
      <c r="AD700" s="193"/>
      <c r="AE700" s="193"/>
      <c r="AF700" s="193"/>
      <c r="AG700" s="193"/>
      <c r="AH700" s="193"/>
      <c r="AI700" s="193"/>
      <c r="AJ700" s="193"/>
      <c r="AK700" s="193"/>
      <c r="AL700" s="193"/>
      <c r="AM700" s="193"/>
    </row>
    <row r="701" spans="1:39" ht="12.75" customHeight="1">
      <c r="A701" s="193"/>
      <c r="B701" s="193"/>
      <c r="C701" s="193"/>
      <c r="D701" s="193"/>
      <c r="E701" s="193"/>
      <c r="F701" s="309"/>
      <c r="G701" s="309"/>
      <c r="H701" s="193"/>
      <c r="I701" s="193"/>
      <c r="J701" s="193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  <c r="AA701" s="193"/>
      <c r="AB701" s="193"/>
      <c r="AC701" s="193"/>
      <c r="AD701" s="193"/>
      <c r="AE701" s="193"/>
      <c r="AF701" s="193"/>
      <c r="AG701" s="193"/>
      <c r="AH701" s="193"/>
      <c r="AI701" s="193"/>
      <c r="AJ701" s="193"/>
      <c r="AK701" s="193"/>
      <c r="AL701" s="193"/>
      <c r="AM701" s="193"/>
    </row>
    <row r="702" spans="1:39" ht="12.75" customHeight="1">
      <c r="A702" s="193"/>
      <c r="B702" s="193"/>
      <c r="C702" s="193"/>
      <c r="D702" s="193"/>
      <c r="E702" s="193"/>
      <c r="F702" s="309"/>
      <c r="G702" s="309"/>
      <c r="H702" s="193"/>
      <c r="I702" s="193"/>
      <c r="J702" s="193"/>
      <c r="K702" s="193"/>
      <c r="L702" s="193"/>
      <c r="M702" s="193"/>
      <c r="N702" s="193"/>
      <c r="O702" s="193"/>
      <c r="P702" s="193"/>
      <c r="Q702" s="193"/>
      <c r="R702" s="193"/>
      <c r="S702" s="193"/>
      <c r="T702" s="193"/>
      <c r="U702" s="193"/>
      <c r="V702" s="193"/>
      <c r="W702" s="193"/>
      <c r="X702" s="193"/>
      <c r="Y702" s="193"/>
      <c r="Z702" s="193"/>
      <c r="AA702" s="193"/>
      <c r="AB702" s="193"/>
      <c r="AC702" s="193"/>
      <c r="AD702" s="193"/>
      <c r="AE702" s="193"/>
      <c r="AF702" s="193"/>
      <c r="AG702" s="193"/>
      <c r="AH702" s="193"/>
      <c r="AI702" s="193"/>
      <c r="AJ702" s="193"/>
      <c r="AK702" s="193"/>
      <c r="AL702" s="193"/>
      <c r="AM702" s="193"/>
    </row>
    <row r="703" spans="1:39" ht="12.75" customHeight="1">
      <c r="A703" s="193"/>
      <c r="B703" s="193"/>
      <c r="C703" s="193"/>
      <c r="D703" s="193"/>
      <c r="E703" s="193"/>
      <c r="F703" s="309"/>
      <c r="G703" s="309"/>
      <c r="H703" s="193"/>
      <c r="I703" s="193"/>
      <c r="J703" s="193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  <c r="AA703" s="193"/>
      <c r="AB703" s="193"/>
      <c r="AC703" s="193"/>
      <c r="AD703" s="193"/>
      <c r="AE703" s="193"/>
      <c r="AF703" s="193"/>
      <c r="AG703" s="193"/>
      <c r="AH703" s="193"/>
      <c r="AI703" s="193"/>
      <c r="AJ703" s="193"/>
      <c r="AK703" s="193"/>
      <c r="AL703" s="193"/>
      <c r="AM703" s="193"/>
    </row>
    <row r="704" spans="1:39" ht="12.75" customHeight="1">
      <c r="A704" s="193"/>
      <c r="B704" s="193"/>
      <c r="C704" s="193"/>
      <c r="D704" s="193"/>
      <c r="E704" s="193"/>
      <c r="F704" s="309"/>
      <c r="G704" s="309"/>
      <c r="H704" s="193"/>
      <c r="I704" s="193"/>
      <c r="J704" s="193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  <c r="AA704" s="193"/>
      <c r="AB704" s="193"/>
      <c r="AC704" s="193"/>
      <c r="AD704" s="193"/>
      <c r="AE704" s="193"/>
      <c r="AF704" s="193"/>
      <c r="AG704" s="193"/>
      <c r="AH704" s="193"/>
      <c r="AI704" s="193"/>
      <c r="AJ704" s="193"/>
      <c r="AK704" s="193"/>
      <c r="AL704" s="193"/>
      <c r="AM704" s="193"/>
    </row>
    <row r="705" spans="1:39" ht="12.75" customHeight="1">
      <c r="A705" s="193"/>
      <c r="B705" s="193"/>
      <c r="C705" s="193"/>
      <c r="D705" s="193"/>
      <c r="E705" s="193"/>
      <c r="F705" s="309"/>
      <c r="G705" s="309"/>
      <c r="H705" s="193"/>
      <c r="I705" s="193"/>
      <c r="J705" s="193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  <c r="AA705" s="193"/>
      <c r="AB705" s="193"/>
      <c r="AC705" s="193"/>
      <c r="AD705" s="193"/>
      <c r="AE705" s="193"/>
      <c r="AF705" s="193"/>
      <c r="AG705" s="193"/>
      <c r="AH705" s="193"/>
      <c r="AI705" s="193"/>
      <c r="AJ705" s="193"/>
      <c r="AK705" s="193"/>
      <c r="AL705" s="193"/>
      <c r="AM705" s="193"/>
    </row>
    <row r="706" spans="1:39" ht="12.75" customHeight="1">
      <c r="A706" s="193"/>
      <c r="B706" s="193"/>
      <c r="C706" s="193"/>
      <c r="D706" s="193"/>
      <c r="E706" s="193"/>
      <c r="F706" s="309"/>
      <c r="G706" s="309"/>
      <c r="H706" s="193"/>
      <c r="I706" s="193"/>
      <c r="J706" s="193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  <c r="AA706" s="193"/>
      <c r="AB706" s="193"/>
      <c r="AC706" s="193"/>
      <c r="AD706" s="193"/>
      <c r="AE706" s="193"/>
      <c r="AF706" s="193"/>
      <c r="AG706" s="193"/>
      <c r="AH706" s="193"/>
      <c r="AI706" s="193"/>
      <c r="AJ706" s="193"/>
      <c r="AK706" s="193"/>
      <c r="AL706" s="193"/>
      <c r="AM706" s="193"/>
    </row>
    <row r="707" spans="1:39" ht="12.75" customHeight="1">
      <c r="A707" s="193"/>
      <c r="B707" s="193"/>
      <c r="C707" s="193"/>
      <c r="D707" s="193"/>
      <c r="E707" s="193"/>
      <c r="F707" s="309"/>
      <c r="G707" s="309"/>
      <c r="H707" s="193"/>
      <c r="I707" s="193"/>
      <c r="J707" s="193"/>
      <c r="K707" s="193"/>
      <c r="L707" s="193"/>
      <c r="M707" s="193"/>
      <c r="N707" s="193"/>
      <c r="O707" s="193"/>
      <c r="P707" s="193"/>
      <c r="Q707" s="193"/>
      <c r="R707" s="193"/>
      <c r="S707" s="193"/>
      <c r="T707" s="193"/>
      <c r="U707" s="193"/>
      <c r="V707" s="193"/>
      <c r="W707" s="193"/>
      <c r="X707" s="193"/>
      <c r="Y707" s="193"/>
      <c r="Z707" s="193"/>
      <c r="AA707" s="193"/>
      <c r="AB707" s="193"/>
      <c r="AC707" s="193"/>
      <c r="AD707" s="193"/>
      <c r="AE707" s="193"/>
      <c r="AF707" s="193"/>
      <c r="AG707" s="193"/>
      <c r="AH707" s="193"/>
      <c r="AI707" s="193"/>
      <c r="AJ707" s="193"/>
      <c r="AK707" s="193"/>
      <c r="AL707" s="193"/>
      <c r="AM707" s="193"/>
    </row>
    <row r="708" spans="1:39" ht="12.75" customHeight="1">
      <c r="A708" s="193"/>
      <c r="B708" s="193"/>
      <c r="C708" s="193"/>
      <c r="D708" s="193"/>
      <c r="E708" s="193"/>
      <c r="F708" s="309"/>
      <c r="G708" s="309"/>
      <c r="H708" s="193"/>
      <c r="I708" s="193"/>
      <c r="J708" s="193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</row>
    <row r="709" spans="1:39" ht="12.75" customHeight="1">
      <c r="A709" s="193"/>
      <c r="B709" s="193"/>
      <c r="C709" s="193"/>
      <c r="D709" s="193"/>
      <c r="E709" s="193"/>
      <c r="F709" s="309"/>
      <c r="G709" s="309"/>
      <c r="H709" s="193"/>
      <c r="I709" s="193"/>
      <c r="J709" s="193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</row>
    <row r="710" spans="1:39" ht="12.75" customHeight="1">
      <c r="A710" s="193"/>
      <c r="B710" s="193"/>
      <c r="C710" s="193"/>
      <c r="D710" s="193"/>
      <c r="E710" s="193"/>
      <c r="F710" s="309"/>
      <c r="G710" s="309"/>
      <c r="H710" s="193"/>
      <c r="I710" s="193"/>
      <c r="J710" s="193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</row>
    <row r="711" spans="1:39" ht="12.75" customHeight="1">
      <c r="A711" s="193"/>
      <c r="B711" s="193"/>
      <c r="C711" s="193"/>
      <c r="D711" s="193"/>
      <c r="E711" s="193"/>
      <c r="F711" s="309"/>
      <c r="G711" s="309"/>
      <c r="H711" s="193"/>
      <c r="I711" s="193"/>
      <c r="J711" s="193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  <c r="AA711" s="193"/>
      <c r="AB711" s="193"/>
      <c r="AC711" s="193"/>
      <c r="AD711" s="193"/>
      <c r="AE711" s="193"/>
      <c r="AF711" s="193"/>
      <c r="AG711" s="193"/>
      <c r="AH711" s="193"/>
      <c r="AI711" s="193"/>
      <c r="AJ711" s="193"/>
      <c r="AK711" s="193"/>
      <c r="AL711" s="193"/>
      <c r="AM711" s="193"/>
    </row>
    <row r="712" spans="1:39" ht="12.75" customHeight="1">
      <c r="A712" s="193"/>
      <c r="B712" s="193"/>
      <c r="C712" s="193"/>
      <c r="D712" s="193"/>
      <c r="E712" s="193"/>
      <c r="F712" s="309"/>
      <c r="G712" s="309"/>
      <c r="H712" s="193"/>
      <c r="I712" s="193"/>
      <c r="J712" s="193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  <c r="AA712" s="193"/>
      <c r="AB712" s="193"/>
      <c r="AC712" s="193"/>
      <c r="AD712" s="193"/>
      <c r="AE712" s="193"/>
      <c r="AF712" s="193"/>
      <c r="AG712" s="193"/>
      <c r="AH712" s="193"/>
      <c r="AI712" s="193"/>
      <c r="AJ712" s="193"/>
      <c r="AK712" s="193"/>
      <c r="AL712" s="193"/>
      <c r="AM712" s="193"/>
    </row>
    <row r="713" spans="1:39" ht="12.75" customHeight="1">
      <c r="A713" s="193"/>
      <c r="B713" s="193"/>
      <c r="C713" s="193"/>
      <c r="D713" s="193"/>
      <c r="E713" s="193"/>
      <c r="F713" s="309"/>
      <c r="G713" s="309"/>
      <c r="H713" s="193"/>
      <c r="I713" s="193"/>
      <c r="J713" s="193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  <c r="AA713" s="193"/>
      <c r="AB713" s="193"/>
      <c r="AC713" s="193"/>
      <c r="AD713" s="193"/>
      <c r="AE713" s="193"/>
      <c r="AF713" s="193"/>
      <c r="AG713" s="193"/>
      <c r="AH713" s="193"/>
      <c r="AI713" s="193"/>
      <c r="AJ713" s="193"/>
      <c r="AK713" s="193"/>
      <c r="AL713" s="193"/>
      <c r="AM713" s="193"/>
    </row>
    <row r="714" spans="1:39" ht="12.75" customHeight="1">
      <c r="A714" s="193"/>
      <c r="B714" s="193"/>
      <c r="C714" s="193"/>
      <c r="D714" s="193"/>
      <c r="E714" s="193"/>
      <c r="F714" s="309"/>
      <c r="G714" s="309"/>
      <c r="H714" s="193"/>
      <c r="I714" s="193"/>
      <c r="J714" s="193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  <c r="AA714" s="193"/>
      <c r="AB714" s="193"/>
      <c r="AC714" s="193"/>
      <c r="AD714" s="193"/>
      <c r="AE714" s="193"/>
      <c r="AF714" s="193"/>
      <c r="AG714" s="193"/>
      <c r="AH714" s="193"/>
      <c r="AI714" s="193"/>
      <c r="AJ714" s="193"/>
      <c r="AK714" s="193"/>
      <c r="AL714" s="193"/>
      <c r="AM714" s="193"/>
    </row>
    <row r="715" spans="1:39" ht="12.75" customHeight="1">
      <c r="A715" s="193"/>
      <c r="B715" s="193"/>
      <c r="C715" s="193"/>
      <c r="D715" s="193"/>
      <c r="E715" s="193"/>
      <c r="F715" s="309"/>
      <c r="G715" s="309"/>
      <c r="H715" s="193"/>
      <c r="I715" s="193"/>
      <c r="J715" s="193"/>
      <c r="K715" s="193"/>
      <c r="L715" s="193"/>
      <c r="M715" s="193"/>
      <c r="N715" s="193"/>
      <c r="O715" s="193"/>
      <c r="P715" s="193"/>
      <c r="Q715" s="193"/>
      <c r="R715" s="193"/>
      <c r="S715" s="193"/>
      <c r="T715" s="193"/>
      <c r="U715" s="193"/>
      <c r="V715" s="193"/>
      <c r="W715" s="193"/>
      <c r="X715" s="193"/>
      <c r="Y715" s="193"/>
      <c r="Z715" s="193"/>
      <c r="AA715" s="193"/>
      <c r="AB715" s="193"/>
      <c r="AC715" s="193"/>
      <c r="AD715" s="193"/>
      <c r="AE715" s="193"/>
      <c r="AF715" s="193"/>
      <c r="AG715" s="193"/>
      <c r="AH715" s="193"/>
      <c r="AI715" s="193"/>
      <c r="AJ715" s="193"/>
      <c r="AK715" s="193"/>
      <c r="AL715" s="193"/>
      <c r="AM715" s="193"/>
    </row>
    <row r="716" spans="1:39" ht="12.75" customHeight="1">
      <c r="A716" s="193"/>
      <c r="B716" s="193"/>
      <c r="C716" s="193"/>
      <c r="D716" s="193"/>
      <c r="E716" s="193"/>
      <c r="F716" s="309"/>
      <c r="G716" s="309"/>
      <c r="H716" s="193"/>
      <c r="I716" s="193"/>
      <c r="J716" s="193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  <c r="AA716" s="193"/>
      <c r="AB716" s="193"/>
      <c r="AC716" s="193"/>
      <c r="AD716" s="193"/>
      <c r="AE716" s="193"/>
      <c r="AF716" s="193"/>
      <c r="AG716" s="193"/>
      <c r="AH716" s="193"/>
      <c r="AI716" s="193"/>
      <c r="AJ716" s="193"/>
      <c r="AK716" s="193"/>
      <c r="AL716" s="193"/>
      <c r="AM716" s="193"/>
    </row>
    <row r="717" spans="1:39" ht="12.75" customHeight="1">
      <c r="A717" s="193"/>
      <c r="B717" s="193"/>
      <c r="C717" s="193"/>
      <c r="D717" s="193"/>
      <c r="E717" s="193"/>
      <c r="F717" s="309"/>
      <c r="G717" s="309"/>
      <c r="H717" s="193"/>
      <c r="I717" s="193"/>
      <c r="J717" s="193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  <c r="AA717" s="193"/>
      <c r="AB717" s="193"/>
      <c r="AC717" s="193"/>
      <c r="AD717" s="193"/>
      <c r="AE717" s="193"/>
      <c r="AF717" s="193"/>
      <c r="AG717" s="193"/>
      <c r="AH717" s="193"/>
      <c r="AI717" s="193"/>
      <c r="AJ717" s="193"/>
      <c r="AK717" s="193"/>
      <c r="AL717" s="193"/>
      <c r="AM717" s="193"/>
    </row>
    <row r="718" spans="1:39" ht="12.75" customHeight="1">
      <c r="A718" s="193"/>
      <c r="B718" s="193"/>
      <c r="C718" s="193"/>
      <c r="D718" s="193"/>
      <c r="E718" s="193"/>
      <c r="F718" s="309"/>
      <c r="G718" s="309"/>
      <c r="H718" s="193"/>
      <c r="I718" s="193"/>
      <c r="J718" s="193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  <c r="AA718" s="193"/>
      <c r="AB718" s="193"/>
      <c r="AC718" s="193"/>
      <c r="AD718" s="193"/>
      <c r="AE718" s="193"/>
      <c r="AF718" s="193"/>
      <c r="AG718" s="193"/>
      <c r="AH718" s="193"/>
      <c r="AI718" s="193"/>
      <c r="AJ718" s="193"/>
      <c r="AK718" s="193"/>
      <c r="AL718" s="193"/>
      <c r="AM718" s="193"/>
    </row>
    <row r="719" spans="1:39" ht="12.75" customHeight="1">
      <c r="A719" s="193"/>
      <c r="B719" s="193"/>
      <c r="C719" s="193"/>
      <c r="D719" s="193"/>
      <c r="E719" s="193"/>
      <c r="F719" s="309"/>
      <c r="G719" s="309"/>
      <c r="H719" s="193"/>
      <c r="I719" s="193"/>
      <c r="J719" s="193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  <c r="AA719" s="193"/>
      <c r="AB719" s="193"/>
      <c r="AC719" s="193"/>
      <c r="AD719" s="193"/>
      <c r="AE719" s="193"/>
      <c r="AF719" s="193"/>
      <c r="AG719" s="193"/>
      <c r="AH719" s="193"/>
      <c r="AI719" s="193"/>
      <c r="AJ719" s="193"/>
      <c r="AK719" s="193"/>
      <c r="AL719" s="193"/>
      <c r="AM719" s="193"/>
    </row>
    <row r="720" spans="1:39" ht="12.75" customHeight="1">
      <c r="A720" s="193"/>
      <c r="B720" s="193"/>
      <c r="C720" s="193"/>
      <c r="D720" s="193"/>
      <c r="E720" s="193"/>
      <c r="F720" s="309"/>
      <c r="G720" s="309"/>
      <c r="H720" s="193"/>
      <c r="I720" s="193"/>
      <c r="J720" s="193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  <c r="AA720" s="193"/>
      <c r="AB720" s="193"/>
      <c r="AC720" s="193"/>
      <c r="AD720" s="193"/>
      <c r="AE720" s="193"/>
      <c r="AF720" s="193"/>
      <c r="AG720" s="193"/>
      <c r="AH720" s="193"/>
      <c r="AI720" s="193"/>
      <c r="AJ720" s="193"/>
      <c r="AK720" s="193"/>
      <c r="AL720" s="193"/>
      <c r="AM720" s="193"/>
    </row>
    <row r="721" spans="1:39" ht="12.75" customHeight="1">
      <c r="A721" s="193"/>
      <c r="B721" s="193"/>
      <c r="C721" s="193"/>
      <c r="D721" s="193"/>
      <c r="E721" s="193"/>
      <c r="F721" s="309"/>
      <c r="G721" s="309"/>
      <c r="H721" s="193"/>
      <c r="I721" s="193"/>
      <c r="J721" s="193"/>
      <c r="K721" s="193"/>
      <c r="L721" s="193"/>
      <c r="M721" s="193"/>
      <c r="N721" s="193"/>
      <c r="O721" s="193"/>
      <c r="P721" s="193"/>
      <c r="Q721" s="193"/>
      <c r="R721" s="193"/>
      <c r="S721" s="193"/>
      <c r="T721" s="193"/>
      <c r="U721" s="193"/>
      <c r="V721" s="193"/>
      <c r="W721" s="193"/>
      <c r="X721" s="193"/>
      <c r="Y721" s="193"/>
      <c r="Z721" s="193"/>
      <c r="AA721" s="193"/>
      <c r="AB721" s="193"/>
      <c r="AC721" s="193"/>
      <c r="AD721" s="193"/>
      <c r="AE721" s="193"/>
      <c r="AF721" s="193"/>
      <c r="AG721" s="193"/>
      <c r="AH721" s="193"/>
      <c r="AI721" s="193"/>
      <c r="AJ721" s="193"/>
      <c r="AK721" s="193"/>
      <c r="AL721" s="193"/>
      <c r="AM721" s="193"/>
    </row>
    <row r="722" spans="1:39" ht="12.75" customHeight="1">
      <c r="A722" s="193"/>
      <c r="B722" s="193"/>
      <c r="C722" s="193"/>
      <c r="D722" s="193"/>
      <c r="E722" s="193"/>
      <c r="F722" s="309"/>
      <c r="G722" s="309"/>
      <c r="H722" s="193"/>
      <c r="I722" s="193"/>
      <c r="J722" s="193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  <c r="AA722" s="193"/>
      <c r="AB722" s="193"/>
      <c r="AC722" s="193"/>
      <c r="AD722" s="193"/>
      <c r="AE722" s="193"/>
      <c r="AF722" s="193"/>
      <c r="AG722" s="193"/>
      <c r="AH722" s="193"/>
      <c r="AI722" s="193"/>
      <c r="AJ722" s="193"/>
      <c r="AK722" s="193"/>
      <c r="AL722" s="193"/>
      <c r="AM722" s="193"/>
    </row>
    <row r="723" spans="1:39" ht="12.75" customHeight="1">
      <c r="A723" s="193"/>
      <c r="B723" s="193"/>
      <c r="C723" s="193"/>
      <c r="D723" s="193"/>
      <c r="E723" s="193"/>
      <c r="F723" s="309"/>
      <c r="G723" s="309"/>
      <c r="H723" s="193"/>
      <c r="I723" s="193"/>
      <c r="J723" s="193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  <c r="AA723" s="193"/>
      <c r="AB723" s="193"/>
      <c r="AC723" s="193"/>
      <c r="AD723" s="193"/>
      <c r="AE723" s="193"/>
      <c r="AF723" s="193"/>
      <c r="AG723" s="193"/>
      <c r="AH723" s="193"/>
      <c r="AI723" s="193"/>
      <c r="AJ723" s="193"/>
      <c r="AK723" s="193"/>
      <c r="AL723" s="193"/>
      <c r="AM723" s="193"/>
    </row>
    <row r="724" spans="1:39" ht="12.75" customHeight="1">
      <c r="A724" s="193"/>
      <c r="B724" s="193"/>
      <c r="C724" s="193"/>
      <c r="D724" s="193"/>
      <c r="E724" s="193"/>
      <c r="F724" s="309"/>
      <c r="G724" s="309"/>
      <c r="H724" s="193"/>
      <c r="I724" s="193"/>
      <c r="J724" s="193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  <c r="AA724" s="193"/>
      <c r="AB724" s="193"/>
      <c r="AC724" s="193"/>
      <c r="AD724" s="193"/>
      <c r="AE724" s="193"/>
      <c r="AF724" s="193"/>
      <c r="AG724" s="193"/>
      <c r="AH724" s="193"/>
      <c r="AI724" s="193"/>
      <c r="AJ724" s="193"/>
      <c r="AK724" s="193"/>
      <c r="AL724" s="193"/>
      <c r="AM724" s="193"/>
    </row>
    <row r="725" spans="1:39" ht="12.75" customHeight="1">
      <c r="A725" s="193"/>
      <c r="B725" s="193"/>
      <c r="C725" s="193"/>
      <c r="D725" s="193"/>
      <c r="E725" s="193"/>
      <c r="F725" s="309"/>
      <c r="G725" s="309"/>
      <c r="H725" s="193"/>
      <c r="I725" s="193"/>
      <c r="J725" s="193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  <c r="AA725" s="193"/>
      <c r="AB725" s="193"/>
      <c r="AC725" s="193"/>
      <c r="AD725" s="193"/>
      <c r="AE725" s="193"/>
      <c r="AF725" s="193"/>
      <c r="AG725" s="193"/>
      <c r="AH725" s="193"/>
      <c r="AI725" s="193"/>
      <c r="AJ725" s="193"/>
      <c r="AK725" s="193"/>
      <c r="AL725" s="193"/>
      <c r="AM725" s="193"/>
    </row>
    <row r="726" spans="1:39" ht="12.75" customHeight="1">
      <c r="A726" s="193"/>
      <c r="B726" s="193"/>
      <c r="C726" s="193"/>
      <c r="D726" s="193"/>
      <c r="E726" s="193"/>
      <c r="F726" s="309"/>
      <c r="G726" s="309"/>
      <c r="H726" s="193"/>
      <c r="I726" s="193"/>
      <c r="J726" s="193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  <c r="AA726" s="193"/>
      <c r="AB726" s="193"/>
      <c r="AC726" s="193"/>
      <c r="AD726" s="193"/>
      <c r="AE726" s="193"/>
      <c r="AF726" s="193"/>
      <c r="AG726" s="193"/>
      <c r="AH726" s="193"/>
      <c r="AI726" s="193"/>
      <c r="AJ726" s="193"/>
      <c r="AK726" s="193"/>
      <c r="AL726" s="193"/>
      <c r="AM726" s="193"/>
    </row>
    <row r="727" spans="1:39" ht="12.75" customHeight="1">
      <c r="A727" s="193"/>
      <c r="B727" s="193"/>
      <c r="C727" s="193"/>
      <c r="D727" s="193"/>
      <c r="E727" s="193"/>
      <c r="F727" s="309"/>
      <c r="G727" s="309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  <c r="AA727" s="193"/>
      <c r="AB727" s="193"/>
      <c r="AC727" s="193"/>
      <c r="AD727" s="193"/>
      <c r="AE727" s="193"/>
      <c r="AF727" s="193"/>
      <c r="AG727" s="193"/>
      <c r="AH727" s="193"/>
      <c r="AI727" s="193"/>
      <c r="AJ727" s="193"/>
      <c r="AK727" s="193"/>
      <c r="AL727" s="193"/>
      <c r="AM727" s="193"/>
    </row>
    <row r="728" spans="1:39" ht="12.75" customHeight="1">
      <c r="A728" s="193"/>
      <c r="B728" s="193"/>
      <c r="C728" s="193"/>
      <c r="D728" s="193"/>
      <c r="E728" s="193"/>
      <c r="F728" s="309"/>
      <c r="G728" s="309"/>
      <c r="H728" s="193"/>
      <c r="I728" s="193"/>
      <c r="J728" s="193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  <c r="AA728" s="193"/>
      <c r="AB728" s="193"/>
      <c r="AC728" s="193"/>
      <c r="AD728" s="193"/>
      <c r="AE728" s="193"/>
      <c r="AF728" s="193"/>
      <c r="AG728" s="193"/>
      <c r="AH728" s="193"/>
      <c r="AI728" s="193"/>
      <c r="AJ728" s="193"/>
      <c r="AK728" s="193"/>
      <c r="AL728" s="193"/>
      <c r="AM728" s="193"/>
    </row>
    <row r="729" spans="1:39" ht="12.75" customHeight="1">
      <c r="A729" s="193"/>
      <c r="B729" s="193"/>
      <c r="C729" s="193"/>
      <c r="D729" s="193"/>
      <c r="E729" s="193"/>
      <c r="F729" s="309"/>
      <c r="G729" s="309"/>
      <c r="H729" s="193"/>
      <c r="I729" s="193"/>
      <c r="J729" s="193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  <c r="AA729" s="193"/>
      <c r="AB729" s="193"/>
      <c r="AC729" s="193"/>
      <c r="AD729" s="193"/>
      <c r="AE729" s="193"/>
      <c r="AF729" s="193"/>
      <c r="AG729" s="193"/>
      <c r="AH729" s="193"/>
      <c r="AI729" s="193"/>
      <c r="AJ729" s="193"/>
      <c r="AK729" s="193"/>
      <c r="AL729" s="193"/>
      <c r="AM729" s="193"/>
    </row>
    <row r="730" spans="1:39" ht="12.75" customHeight="1">
      <c r="A730" s="193"/>
      <c r="B730" s="193"/>
      <c r="C730" s="193"/>
      <c r="D730" s="193"/>
      <c r="E730" s="193"/>
      <c r="F730" s="309"/>
      <c r="G730" s="309"/>
      <c r="H730" s="193"/>
      <c r="I730" s="193"/>
      <c r="J730" s="193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  <c r="AA730" s="193"/>
      <c r="AB730" s="193"/>
      <c r="AC730" s="193"/>
      <c r="AD730" s="193"/>
      <c r="AE730" s="193"/>
      <c r="AF730" s="193"/>
      <c r="AG730" s="193"/>
      <c r="AH730" s="193"/>
      <c r="AI730" s="193"/>
      <c r="AJ730" s="193"/>
      <c r="AK730" s="193"/>
      <c r="AL730" s="193"/>
      <c r="AM730" s="193"/>
    </row>
    <row r="731" spans="1:39" ht="12.75" customHeight="1">
      <c r="A731" s="193"/>
      <c r="B731" s="193"/>
      <c r="C731" s="193"/>
      <c r="D731" s="193"/>
      <c r="E731" s="193"/>
      <c r="F731" s="309"/>
      <c r="G731" s="309"/>
      <c r="H731" s="193"/>
      <c r="I731" s="193"/>
      <c r="J731" s="193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  <c r="AA731" s="193"/>
      <c r="AB731" s="193"/>
      <c r="AC731" s="193"/>
      <c r="AD731" s="193"/>
      <c r="AE731" s="193"/>
      <c r="AF731" s="193"/>
      <c r="AG731" s="193"/>
      <c r="AH731" s="193"/>
      <c r="AI731" s="193"/>
      <c r="AJ731" s="193"/>
      <c r="AK731" s="193"/>
      <c r="AL731" s="193"/>
      <c r="AM731" s="193"/>
    </row>
    <row r="732" spans="1:39" ht="12.75" customHeight="1">
      <c r="A732" s="193"/>
      <c r="B732" s="193"/>
      <c r="C732" s="193"/>
      <c r="D732" s="193"/>
      <c r="E732" s="193"/>
      <c r="F732" s="309"/>
      <c r="G732" s="309"/>
      <c r="H732" s="193"/>
      <c r="I732" s="193"/>
      <c r="J732" s="193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  <c r="AA732" s="193"/>
      <c r="AB732" s="193"/>
      <c r="AC732" s="193"/>
      <c r="AD732" s="193"/>
      <c r="AE732" s="193"/>
      <c r="AF732" s="193"/>
      <c r="AG732" s="193"/>
      <c r="AH732" s="193"/>
      <c r="AI732" s="193"/>
      <c r="AJ732" s="193"/>
      <c r="AK732" s="193"/>
      <c r="AL732" s="193"/>
      <c r="AM732" s="193"/>
    </row>
    <row r="733" spans="1:39" ht="12.75" customHeight="1">
      <c r="A733" s="193"/>
      <c r="B733" s="193"/>
      <c r="C733" s="193"/>
      <c r="D733" s="193"/>
      <c r="E733" s="193"/>
      <c r="F733" s="309"/>
      <c r="G733" s="309"/>
      <c r="H733" s="193"/>
      <c r="I733" s="193"/>
      <c r="J733" s="193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  <c r="AA733" s="193"/>
      <c r="AB733" s="193"/>
      <c r="AC733" s="193"/>
      <c r="AD733" s="193"/>
      <c r="AE733" s="193"/>
      <c r="AF733" s="193"/>
      <c r="AG733" s="193"/>
      <c r="AH733" s="193"/>
      <c r="AI733" s="193"/>
      <c r="AJ733" s="193"/>
      <c r="AK733" s="193"/>
      <c r="AL733" s="193"/>
      <c r="AM733" s="193"/>
    </row>
    <row r="734" spans="1:39" ht="12.75" customHeight="1">
      <c r="A734" s="193"/>
      <c r="B734" s="193"/>
      <c r="C734" s="193"/>
      <c r="D734" s="193"/>
      <c r="E734" s="193"/>
      <c r="F734" s="309"/>
      <c r="G734" s="309"/>
      <c r="H734" s="193"/>
      <c r="I734" s="193"/>
      <c r="J734" s="193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  <c r="AA734" s="193"/>
      <c r="AB734" s="193"/>
      <c r="AC734" s="193"/>
      <c r="AD734" s="193"/>
      <c r="AE734" s="193"/>
      <c r="AF734" s="193"/>
      <c r="AG734" s="193"/>
      <c r="AH734" s="193"/>
      <c r="AI734" s="193"/>
      <c r="AJ734" s="193"/>
      <c r="AK734" s="193"/>
      <c r="AL734" s="193"/>
      <c r="AM734" s="193"/>
    </row>
    <row r="735" spans="1:39" ht="12.75" customHeight="1">
      <c r="A735" s="193"/>
      <c r="B735" s="193"/>
      <c r="C735" s="193"/>
      <c r="D735" s="193"/>
      <c r="E735" s="193"/>
      <c r="F735" s="309"/>
      <c r="G735" s="309"/>
      <c r="H735" s="193"/>
      <c r="I735" s="193"/>
      <c r="J735" s="193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  <c r="AA735" s="193"/>
      <c r="AB735" s="193"/>
      <c r="AC735" s="193"/>
      <c r="AD735" s="193"/>
      <c r="AE735" s="193"/>
      <c r="AF735" s="193"/>
      <c r="AG735" s="193"/>
      <c r="AH735" s="193"/>
      <c r="AI735" s="193"/>
      <c r="AJ735" s="193"/>
      <c r="AK735" s="193"/>
      <c r="AL735" s="193"/>
      <c r="AM735" s="193"/>
    </row>
    <row r="736" spans="1:39" ht="12.75" customHeight="1">
      <c r="A736" s="193"/>
      <c r="B736" s="193"/>
      <c r="C736" s="193"/>
      <c r="D736" s="193"/>
      <c r="E736" s="193"/>
      <c r="F736" s="309"/>
      <c r="G736" s="309"/>
      <c r="H736" s="193"/>
      <c r="I736" s="193"/>
      <c r="J736" s="193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  <c r="AA736" s="193"/>
      <c r="AB736" s="193"/>
      <c r="AC736" s="193"/>
      <c r="AD736" s="193"/>
      <c r="AE736" s="193"/>
      <c r="AF736" s="193"/>
      <c r="AG736" s="193"/>
      <c r="AH736" s="193"/>
      <c r="AI736" s="193"/>
      <c r="AJ736" s="193"/>
      <c r="AK736" s="193"/>
      <c r="AL736" s="193"/>
      <c r="AM736" s="193"/>
    </row>
    <row r="737" spans="1:39" ht="12.75" customHeight="1">
      <c r="A737" s="193"/>
      <c r="B737" s="193"/>
      <c r="C737" s="193"/>
      <c r="D737" s="193"/>
      <c r="E737" s="193"/>
      <c r="F737" s="309"/>
      <c r="G737" s="309"/>
      <c r="H737" s="193"/>
      <c r="I737" s="193"/>
      <c r="J737" s="193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  <c r="AA737" s="193"/>
      <c r="AB737" s="193"/>
      <c r="AC737" s="193"/>
      <c r="AD737" s="193"/>
      <c r="AE737" s="193"/>
      <c r="AF737" s="193"/>
      <c r="AG737" s="193"/>
      <c r="AH737" s="193"/>
      <c r="AI737" s="193"/>
      <c r="AJ737" s="193"/>
      <c r="AK737" s="193"/>
      <c r="AL737" s="193"/>
      <c r="AM737" s="193"/>
    </row>
    <row r="738" spans="1:39" ht="12.75" customHeight="1">
      <c r="A738" s="193"/>
      <c r="B738" s="193"/>
      <c r="C738" s="193"/>
      <c r="D738" s="193"/>
      <c r="E738" s="193"/>
      <c r="F738" s="309"/>
      <c r="G738" s="309"/>
      <c r="H738" s="193"/>
      <c r="I738" s="193"/>
      <c r="J738" s="193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  <c r="AA738" s="193"/>
      <c r="AB738" s="193"/>
      <c r="AC738" s="193"/>
      <c r="AD738" s="193"/>
      <c r="AE738" s="193"/>
      <c r="AF738" s="193"/>
      <c r="AG738" s="193"/>
      <c r="AH738" s="193"/>
      <c r="AI738" s="193"/>
      <c r="AJ738" s="193"/>
      <c r="AK738" s="193"/>
      <c r="AL738" s="193"/>
      <c r="AM738" s="193"/>
    </row>
    <row r="739" spans="1:39" ht="12.75" customHeight="1">
      <c r="A739" s="193"/>
      <c r="B739" s="193"/>
      <c r="C739" s="193"/>
      <c r="D739" s="193"/>
      <c r="E739" s="193"/>
      <c r="F739" s="309"/>
      <c r="G739" s="309"/>
      <c r="H739" s="193"/>
      <c r="I739" s="193"/>
      <c r="J739" s="193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  <c r="AA739" s="193"/>
      <c r="AB739" s="193"/>
      <c r="AC739" s="193"/>
      <c r="AD739" s="193"/>
      <c r="AE739" s="193"/>
      <c r="AF739" s="193"/>
      <c r="AG739" s="193"/>
      <c r="AH739" s="193"/>
      <c r="AI739" s="193"/>
      <c r="AJ739" s="193"/>
      <c r="AK739" s="193"/>
      <c r="AL739" s="193"/>
      <c r="AM739" s="193"/>
    </row>
    <row r="740" spans="1:39" ht="12.75" customHeight="1">
      <c r="A740" s="193"/>
      <c r="B740" s="193"/>
      <c r="C740" s="193"/>
      <c r="D740" s="193"/>
      <c r="E740" s="193"/>
      <c r="F740" s="309"/>
      <c r="G740" s="309"/>
      <c r="H740" s="193"/>
      <c r="I740" s="193"/>
      <c r="J740" s="193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  <c r="AA740" s="193"/>
      <c r="AB740" s="193"/>
      <c r="AC740" s="193"/>
      <c r="AD740" s="193"/>
      <c r="AE740" s="193"/>
      <c r="AF740" s="193"/>
      <c r="AG740" s="193"/>
      <c r="AH740" s="193"/>
      <c r="AI740" s="193"/>
      <c r="AJ740" s="193"/>
      <c r="AK740" s="193"/>
      <c r="AL740" s="193"/>
      <c r="AM740" s="193"/>
    </row>
    <row r="741" spans="1:39" ht="12.75" customHeight="1">
      <c r="A741" s="193"/>
      <c r="B741" s="193"/>
      <c r="C741" s="193"/>
      <c r="D741" s="193"/>
      <c r="E741" s="193"/>
      <c r="F741" s="309"/>
      <c r="G741" s="309"/>
      <c r="H741" s="193"/>
      <c r="I741" s="193"/>
      <c r="J741" s="193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  <c r="AA741" s="193"/>
      <c r="AB741" s="193"/>
      <c r="AC741" s="193"/>
      <c r="AD741" s="193"/>
      <c r="AE741" s="193"/>
      <c r="AF741" s="193"/>
      <c r="AG741" s="193"/>
      <c r="AH741" s="193"/>
      <c r="AI741" s="193"/>
      <c r="AJ741" s="193"/>
      <c r="AK741" s="193"/>
      <c r="AL741" s="193"/>
      <c r="AM741" s="193"/>
    </row>
    <row r="742" spans="1:39" ht="12.75" customHeight="1">
      <c r="A742" s="193"/>
      <c r="B742" s="193"/>
      <c r="C742" s="193"/>
      <c r="D742" s="193"/>
      <c r="E742" s="193"/>
      <c r="F742" s="309"/>
      <c r="G742" s="309"/>
      <c r="H742" s="193"/>
      <c r="I742" s="193"/>
      <c r="J742" s="193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  <c r="AA742" s="193"/>
      <c r="AB742" s="193"/>
      <c r="AC742" s="193"/>
      <c r="AD742" s="193"/>
      <c r="AE742" s="193"/>
      <c r="AF742" s="193"/>
      <c r="AG742" s="193"/>
      <c r="AH742" s="193"/>
      <c r="AI742" s="193"/>
      <c r="AJ742" s="193"/>
      <c r="AK742" s="193"/>
      <c r="AL742" s="193"/>
      <c r="AM742" s="193"/>
    </row>
    <row r="743" spans="1:39" ht="12.75" customHeight="1">
      <c r="A743" s="193"/>
      <c r="B743" s="193"/>
      <c r="C743" s="193"/>
      <c r="D743" s="193"/>
      <c r="E743" s="193"/>
      <c r="F743" s="309"/>
      <c r="G743" s="309"/>
      <c r="H743" s="193"/>
      <c r="I743" s="193"/>
      <c r="J743" s="193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  <c r="AA743" s="193"/>
      <c r="AB743" s="193"/>
      <c r="AC743" s="193"/>
      <c r="AD743" s="193"/>
      <c r="AE743" s="193"/>
      <c r="AF743" s="193"/>
      <c r="AG743" s="193"/>
      <c r="AH743" s="193"/>
      <c r="AI743" s="193"/>
      <c r="AJ743" s="193"/>
      <c r="AK743" s="193"/>
      <c r="AL743" s="193"/>
      <c r="AM743" s="193"/>
    </row>
    <row r="744" spans="1:39" ht="12.75" customHeight="1">
      <c r="A744" s="193"/>
      <c r="B744" s="193"/>
      <c r="C744" s="193"/>
      <c r="D744" s="193"/>
      <c r="E744" s="193"/>
      <c r="F744" s="309"/>
      <c r="G744" s="309"/>
      <c r="H744" s="193"/>
      <c r="I744" s="193"/>
      <c r="J744" s="193"/>
      <c r="K744" s="193"/>
      <c r="L744" s="193"/>
      <c r="M744" s="193"/>
      <c r="N744" s="193"/>
      <c r="O744" s="193"/>
      <c r="P744" s="193"/>
      <c r="Q744" s="193"/>
      <c r="R744" s="193"/>
      <c r="S744" s="193"/>
      <c r="T744" s="193"/>
      <c r="U744" s="193"/>
      <c r="V744" s="193"/>
      <c r="W744" s="193"/>
      <c r="X744" s="193"/>
      <c r="Y744" s="193"/>
      <c r="Z744" s="193"/>
      <c r="AA744" s="193"/>
      <c r="AB744" s="193"/>
      <c r="AC744" s="193"/>
      <c r="AD744" s="193"/>
      <c r="AE744" s="193"/>
      <c r="AF744" s="193"/>
      <c r="AG744" s="193"/>
      <c r="AH744" s="193"/>
      <c r="AI744" s="193"/>
      <c r="AJ744" s="193"/>
      <c r="AK744" s="193"/>
      <c r="AL744" s="193"/>
      <c r="AM744" s="193"/>
    </row>
    <row r="745" spans="1:39" ht="12.75" customHeight="1">
      <c r="A745" s="193"/>
      <c r="B745" s="193"/>
      <c r="C745" s="193"/>
      <c r="D745" s="193"/>
      <c r="E745" s="193"/>
      <c r="F745" s="309"/>
      <c r="G745" s="309"/>
      <c r="H745" s="193"/>
      <c r="I745" s="193"/>
      <c r="J745" s="193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  <c r="AA745" s="193"/>
      <c r="AB745" s="193"/>
      <c r="AC745" s="193"/>
      <c r="AD745" s="193"/>
      <c r="AE745" s="193"/>
      <c r="AF745" s="193"/>
      <c r="AG745" s="193"/>
      <c r="AH745" s="193"/>
      <c r="AI745" s="193"/>
      <c r="AJ745" s="193"/>
      <c r="AK745" s="193"/>
      <c r="AL745" s="193"/>
      <c r="AM745" s="193"/>
    </row>
    <row r="746" spans="1:39" ht="12.75" customHeight="1">
      <c r="A746" s="193"/>
      <c r="B746" s="193"/>
      <c r="C746" s="193"/>
      <c r="D746" s="193"/>
      <c r="E746" s="193"/>
      <c r="F746" s="309"/>
      <c r="G746" s="309"/>
      <c r="H746" s="193"/>
      <c r="I746" s="193"/>
      <c r="J746" s="193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  <c r="AA746" s="193"/>
      <c r="AB746" s="193"/>
      <c r="AC746" s="193"/>
      <c r="AD746" s="193"/>
      <c r="AE746" s="193"/>
      <c r="AF746" s="193"/>
      <c r="AG746" s="193"/>
      <c r="AH746" s="193"/>
      <c r="AI746" s="193"/>
      <c r="AJ746" s="193"/>
      <c r="AK746" s="193"/>
      <c r="AL746" s="193"/>
      <c r="AM746" s="193"/>
    </row>
    <row r="747" spans="1:39" ht="12.75" customHeight="1">
      <c r="A747" s="193"/>
      <c r="B747" s="193"/>
      <c r="C747" s="193"/>
      <c r="D747" s="193"/>
      <c r="E747" s="193"/>
      <c r="F747" s="309"/>
      <c r="G747" s="309"/>
      <c r="H747" s="193"/>
      <c r="I747" s="193"/>
      <c r="J747" s="193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  <c r="AA747" s="193"/>
      <c r="AB747" s="193"/>
      <c r="AC747" s="193"/>
      <c r="AD747" s="193"/>
      <c r="AE747" s="193"/>
      <c r="AF747" s="193"/>
      <c r="AG747" s="193"/>
      <c r="AH747" s="193"/>
      <c r="AI747" s="193"/>
      <c r="AJ747" s="193"/>
      <c r="AK747" s="193"/>
      <c r="AL747" s="193"/>
      <c r="AM747" s="193"/>
    </row>
    <row r="748" spans="1:39" ht="12.75" customHeight="1">
      <c r="A748" s="193"/>
      <c r="B748" s="193"/>
      <c r="C748" s="193"/>
      <c r="D748" s="193"/>
      <c r="E748" s="193"/>
      <c r="F748" s="309"/>
      <c r="G748" s="309"/>
      <c r="H748" s="193"/>
      <c r="I748" s="193"/>
      <c r="J748" s="193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  <c r="AA748" s="193"/>
      <c r="AB748" s="193"/>
      <c r="AC748" s="193"/>
      <c r="AD748" s="193"/>
      <c r="AE748" s="193"/>
      <c r="AF748" s="193"/>
      <c r="AG748" s="193"/>
      <c r="AH748" s="193"/>
      <c r="AI748" s="193"/>
      <c r="AJ748" s="193"/>
      <c r="AK748" s="193"/>
      <c r="AL748" s="193"/>
      <c r="AM748" s="193"/>
    </row>
    <row r="749" spans="1:39" ht="12.75" customHeight="1">
      <c r="A749" s="193"/>
      <c r="B749" s="193"/>
      <c r="C749" s="193"/>
      <c r="D749" s="193"/>
      <c r="E749" s="193"/>
      <c r="F749" s="309"/>
      <c r="G749" s="309"/>
      <c r="H749" s="193"/>
      <c r="I749" s="193"/>
      <c r="J749" s="193"/>
      <c r="K749" s="193"/>
      <c r="L749" s="193"/>
      <c r="M749" s="193"/>
      <c r="N749" s="193"/>
      <c r="O749" s="193"/>
      <c r="P749" s="193"/>
      <c r="Q749" s="193"/>
      <c r="R749" s="193"/>
      <c r="S749" s="193"/>
      <c r="T749" s="193"/>
      <c r="U749" s="193"/>
      <c r="V749" s="193"/>
      <c r="W749" s="193"/>
      <c r="X749" s="193"/>
      <c r="Y749" s="193"/>
      <c r="Z749" s="193"/>
      <c r="AA749" s="193"/>
      <c r="AB749" s="193"/>
      <c r="AC749" s="193"/>
      <c r="AD749" s="193"/>
      <c r="AE749" s="193"/>
      <c r="AF749" s="193"/>
      <c r="AG749" s="193"/>
      <c r="AH749" s="193"/>
      <c r="AI749" s="193"/>
      <c r="AJ749" s="193"/>
      <c r="AK749" s="193"/>
      <c r="AL749" s="193"/>
      <c r="AM749" s="193"/>
    </row>
    <row r="750" spans="1:39" ht="12.75" customHeight="1">
      <c r="A750" s="193"/>
      <c r="B750" s="193"/>
      <c r="C750" s="193"/>
      <c r="D750" s="193"/>
      <c r="E750" s="193"/>
      <c r="F750" s="309"/>
      <c r="G750" s="309"/>
      <c r="H750" s="193"/>
      <c r="I750" s="193"/>
      <c r="J750" s="193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  <c r="AA750" s="193"/>
      <c r="AB750" s="193"/>
      <c r="AC750" s="193"/>
      <c r="AD750" s="193"/>
      <c r="AE750" s="193"/>
      <c r="AF750" s="193"/>
      <c r="AG750" s="193"/>
      <c r="AH750" s="193"/>
      <c r="AI750" s="193"/>
      <c r="AJ750" s="193"/>
      <c r="AK750" s="193"/>
      <c r="AL750" s="193"/>
      <c r="AM750" s="193"/>
    </row>
    <row r="751" spans="1:39" ht="12.75" customHeight="1">
      <c r="A751" s="193"/>
      <c r="B751" s="193"/>
      <c r="C751" s="193"/>
      <c r="D751" s="193"/>
      <c r="E751" s="193"/>
      <c r="F751" s="309"/>
      <c r="G751" s="309"/>
      <c r="H751" s="193"/>
      <c r="I751" s="193"/>
      <c r="J751" s="193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  <c r="AA751" s="193"/>
      <c r="AB751" s="193"/>
      <c r="AC751" s="193"/>
      <c r="AD751" s="193"/>
      <c r="AE751" s="193"/>
      <c r="AF751" s="193"/>
      <c r="AG751" s="193"/>
      <c r="AH751" s="193"/>
      <c r="AI751" s="193"/>
      <c r="AJ751" s="193"/>
      <c r="AK751" s="193"/>
      <c r="AL751" s="193"/>
      <c r="AM751" s="193"/>
    </row>
    <row r="752" spans="1:39" ht="12.75" customHeight="1">
      <c r="A752" s="193"/>
      <c r="B752" s="193"/>
      <c r="C752" s="193"/>
      <c r="D752" s="193"/>
      <c r="E752" s="193"/>
      <c r="F752" s="309"/>
      <c r="G752" s="309"/>
      <c r="H752" s="193"/>
      <c r="I752" s="193"/>
      <c r="J752" s="193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  <c r="AA752" s="193"/>
      <c r="AB752" s="193"/>
      <c r="AC752" s="193"/>
      <c r="AD752" s="193"/>
      <c r="AE752" s="193"/>
      <c r="AF752" s="193"/>
      <c r="AG752" s="193"/>
      <c r="AH752" s="193"/>
      <c r="AI752" s="193"/>
      <c r="AJ752" s="193"/>
      <c r="AK752" s="193"/>
      <c r="AL752" s="193"/>
      <c r="AM752" s="193"/>
    </row>
    <row r="753" spans="1:39" ht="12.75" customHeight="1">
      <c r="A753" s="193"/>
      <c r="B753" s="193"/>
      <c r="C753" s="193"/>
      <c r="D753" s="193"/>
      <c r="E753" s="193"/>
      <c r="F753" s="309"/>
      <c r="G753" s="309"/>
      <c r="H753" s="193"/>
      <c r="I753" s="193"/>
      <c r="J753" s="193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  <c r="AA753" s="193"/>
      <c r="AB753" s="193"/>
      <c r="AC753" s="193"/>
      <c r="AD753" s="193"/>
      <c r="AE753" s="193"/>
      <c r="AF753" s="193"/>
      <c r="AG753" s="193"/>
      <c r="AH753" s="193"/>
      <c r="AI753" s="193"/>
      <c r="AJ753" s="193"/>
      <c r="AK753" s="193"/>
      <c r="AL753" s="193"/>
      <c r="AM753" s="193"/>
    </row>
    <row r="754" spans="1:39" ht="12.75" customHeight="1">
      <c r="A754" s="193"/>
      <c r="B754" s="193"/>
      <c r="C754" s="193"/>
      <c r="D754" s="193"/>
      <c r="E754" s="193"/>
      <c r="F754" s="309"/>
      <c r="G754" s="309"/>
      <c r="H754" s="193"/>
      <c r="I754" s="193"/>
      <c r="J754" s="193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  <c r="AA754" s="193"/>
      <c r="AB754" s="193"/>
      <c r="AC754" s="193"/>
      <c r="AD754" s="193"/>
      <c r="AE754" s="193"/>
      <c r="AF754" s="193"/>
      <c r="AG754" s="193"/>
      <c r="AH754" s="193"/>
      <c r="AI754" s="193"/>
      <c r="AJ754" s="193"/>
      <c r="AK754" s="193"/>
      <c r="AL754" s="193"/>
      <c r="AM754" s="193"/>
    </row>
    <row r="755" spans="1:39" ht="12.75" customHeight="1">
      <c r="A755" s="193"/>
      <c r="B755" s="193"/>
      <c r="C755" s="193"/>
      <c r="D755" s="193"/>
      <c r="E755" s="193"/>
      <c r="F755" s="309"/>
      <c r="G755" s="309"/>
      <c r="H755" s="193"/>
      <c r="I755" s="193"/>
      <c r="J755" s="193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  <c r="AA755" s="193"/>
      <c r="AB755" s="193"/>
      <c r="AC755" s="193"/>
      <c r="AD755" s="193"/>
      <c r="AE755" s="193"/>
      <c r="AF755" s="193"/>
      <c r="AG755" s="193"/>
      <c r="AH755" s="193"/>
      <c r="AI755" s="193"/>
      <c r="AJ755" s="193"/>
      <c r="AK755" s="193"/>
      <c r="AL755" s="193"/>
      <c r="AM755" s="193"/>
    </row>
    <row r="756" spans="1:39" ht="12.75" customHeight="1">
      <c r="A756" s="193"/>
      <c r="B756" s="193"/>
      <c r="C756" s="193"/>
      <c r="D756" s="193"/>
      <c r="E756" s="193"/>
      <c r="F756" s="309"/>
      <c r="G756" s="309"/>
      <c r="H756" s="193"/>
      <c r="I756" s="193"/>
      <c r="J756" s="193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  <c r="AA756" s="193"/>
      <c r="AB756" s="193"/>
      <c r="AC756" s="193"/>
      <c r="AD756" s="193"/>
      <c r="AE756" s="193"/>
      <c r="AF756" s="193"/>
      <c r="AG756" s="193"/>
      <c r="AH756" s="193"/>
      <c r="AI756" s="193"/>
      <c r="AJ756" s="193"/>
      <c r="AK756" s="193"/>
      <c r="AL756" s="193"/>
      <c r="AM756" s="193"/>
    </row>
    <row r="757" spans="1:39" ht="12.75" customHeight="1">
      <c r="A757" s="193"/>
      <c r="B757" s="193"/>
      <c r="C757" s="193"/>
      <c r="D757" s="193"/>
      <c r="E757" s="193"/>
      <c r="F757" s="309"/>
      <c r="G757" s="309"/>
      <c r="H757" s="193"/>
      <c r="I757" s="193"/>
      <c r="J757" s="193"/>
      <c r="K757" s="193"/>
      <c r="L757" s="193"/>
      <c r="M757" s="193"/>
      <c r="N757" s="193"/>
      <c r="O757" s="193"/>
      <c r="P757" s="193"/>
      <c r="Q757" s="193"/>
      <c r="R757" s="193"/>
      <c r="S757" s="193"/>
      <c r="T757" s="193"/>
      <c r="U757" s="193"/>
      <c r="V757" s="193"/>
      <c r="W757" s="193"/>
      <c r="X757" s="193"/>
      <c r="Y757" s="193"/>
      <c r="Z757" s="193"/>
      <c r="AA757" s="193"/>
      <c r="AB757" s="193"/>
      <c r="AC757" s="193"/>
      <c r="AD757" s="193"/>
      <c r="AE757" s="193"/>
      <c r="AF757" s="193"/>
      <c r="AG757" s="193"/>
      <c r="AH757" s="193"/>
      <c r="AI757" s="193"/>
      <c r="AJ757" s="193"/>
      <c r="AK757" s="193"/>
      <c r="AL757" s="193"/>
      <c r="AM757" s="193"/>
    </row>
    <row r="758" spans="1:39" ht="12.75" customHeight="1">
      <c r="A758" s="193"/>
      <c r="B758" s="193"/>
      <c r="C758" s="193"/>
      <c r="D758" s="193"/>
      <c r="E758" s="193"/>
      <c r="F758" s="309"/>
      <c r="G758" s="309"/>
      <c r="H758" s="193"/>
      <c r="I758" s="193"/>
      <c r="J758" s="193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  <c r="AA758" s="193"/>
      <c r="AB758" s="193"/>
      <c r="AC758" s="193"/>
      <c r="AD758" s="193"/>
      <c r="AE758" s="193"/>
      <c r="AF758" s="193"/>
      <c r="AG758" s="193"/>
      <c r="AH758" s="193"/>
      <c r="AI758" s="193"/>
      <c r="AJ758" s="193"/>
      <c r="AK758" s="193"/>
      <c r="AL758" s="193"/>
      <c r="AM758" s="193"/>
    </row>
    <row r="759" spans="1:39" ht="12.75" customHeight="1">
      <c r="A759" s="193"/>
      <c r="B759" s="193"/>
      <c r="C759" s="193"/>
      <c r="D759" s="193"/>
      <c r="E759" s="193"/>
      <c r="F759" s="309"/>
      <c r="G759" s="309"/>
      <c r="H759" s="193"/>
      <c r="I759" s="193"/>
      <c r="J759" s="193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  <c r="AA759" s="193"/>
      <c r="AB759" s="193"/>
      <c r="AC759" s="193"/>
      <c r="AD759" s="193"/>
      <c r="AE759" s="193"/>
      <c r="AF759" s="193"/>
      <c r="AG759" s="193"/>
      <c r="AH759" s="193"/>
      <c r="AI759" s="193"/>
      <c r="AJ759" s="193"/>
      <c r="AK759" s="193"/>
      <c r="AL759" s="193"/>
      <c r="AM759" s="193"/>
    </row>
    <row r="760" spans="1:39" ht="12.75" customHeight="1">
      <c r="A760" s="193"/>
      <c r="B760" s="193"/>
      <c r="C760" s="193"/>
      <c r="D760" s="193"/>
      <c r="E760" s="193"/>
      <c r="F760" s="309"/>
      <c r="G760" s="309"/>
      <c r="H760" s="193"/>
      <c r="I760" s="193"/>
      <c r="J760" s="193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  <c r="AA760" s="193"/>
      <c r="AB760" s="193"/>
      <c r="AC760" s="193"/>
      <c r="AD760" s="193"/>
      <c r="AE760" s="193"/>
      <c r="AF760" s="193"/>
      <c r="AG760" s="193"/>
      <c r="AH760" s="193"/>
      <c r="AI760" s="193"/>
      <c r="AJ760" s="193"/>
      <c r="AK760" s="193"/>
      <c r="AL760" s="193"/>
      <c r="AM760" s="193"/>
    </row>
    <row r="761" spans="1:39" ht="12.75" customHeight="1">
      <c r="A761" s="193"/>
      <c r="B761" s="193"/>
      <c r="C761" s="193"/>
      <c r="D761" s="193"/>
      <c r="E761" s="193"/>
      <c r="F761" s="309"/>
      <c r="G761" s="309"/>
      <c r="H761" s="193"/>
      <c r="I761" s="193"/>
      <c r="J761" s="193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  <c r="AA761" s="193"/>
      <c r="AB761" s="193"/>
      <c r="AC761" s="193"/>
      <c r="AD761" s="193"/>
      <c r="AE761" s="193"/>
      <c r="AF761" s="193"/>
      <c r="AG761" s="193"/>
      <c r="AH761" s="193"/>
      <c r="AI761" s="193"/>
      <c r="AJ761" s="193"/>
      <c r="AK761" s="193"/>
      <c r="AL761" s="193"/>
      <c r="AM761" s="193"/>
    </row>
    <row r="762" spans="1:39" ht="12.75" customHeight="1">
      <c r="A762" s="193"/>
      <c r="B762" s="193"/>
      <c r="C762" s="193"/>
      <c r="D762" s="193"/>
      <c r="E762" s="193"/>
      <c r="F762" s="309"/>
      <c r="G762" s="309"/>
      <c r="H762" s="193"/>
      <c r="I762" s="193"/>
      <c r="J762" s="193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  <c r="AA762" s="193"/>
      <c r="AB762" s="193"/>
      <c r="AC762" s="193"/>
      <c r="AD762" s="193"/>
      <c r="AE762" s="193"/>
      <c r="AF762" s="193"/>
      <c r="AG762" s="193"/>
      <c r="AH762" s="193"/>
      <c r="AI762" s="193"/>
      <c r="AJ762" s="193"/>
      <c r="AK762" s="193"/>
      <c r="AL762" s="193"/>
      <c r="AM762" s="193"/>
    </row>
    <row r="763" spans="1:39" ht="12.75" customHeight="1">
      <c r="A763" s="193"/>
      <c r="B763" s="193"/>
      <c r="C763" s="193"/>
      <c r="D763" s="193"/>
      <c r="E763" s="193"/>
      <c r="F763" s="309"/>
      <c r="G763" s="309"/>
      <c r="H763" s="193"/>
      <c r="I763" s="193"/>
      <c r="J763" s="193"/>
      <c r="K763" s="193"/>
      <c r="L763" s="193"/>
      <c r="M763" s="193"/>
      <c r="N763" s="193"/>
      <c r="O763" s="193"/>
      <c r="P763" s="193"/>
      <c r="Q763" s="193"/>
      <c r="R763" s="193"/>
      <c r="S763" s="193"/>
      <c r="T763" s="193"/>
      <c r="U763" s="193"/>
      <c r="V763" s="193"/>
      <c r="W763" s="193"/>
      <c r="X763" s="193"/>
      <c r="Y763" s="193"/>
      <c r="Z763" s="193"/>
      <c r="AA763" s="193"/>
      <c r="AB763" s="193"/>
      <c r="AC763" s="193"/>
      <c r="AD763" s="193"/>
      <c r="AE763" s="193"/>
      <c r="AF763" s="193"/>
      <c r="AG763" s="193"/>
      <c r="AH763" s="193"/>
      <c r="AI763" s="193"/>
      <c r="AJ763" s="193"/>
      <c r="AK763" s="193"/>
      <c r="AL763" s="193"/>
      <c r="AM763" s="193"/>
    </row>
    <row r="764" spans="1:39" ht="12.75" customHeight="1">
      <c r="A764" s="193"/>
      <c r="B764" s="193"/>
      <c r="C764" s="193"/>
      <c r="D764" s="193"/>
      <c r="E764" s="193"/>
      <c r="F764" s="309"/>
      <c r="G764" s="309"/>
      <c r="H764" s="193"/>
      <c r="I764" s="193"/>
      <c r="J764" s="193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  <c r="AA764" s="193"/>
      <c r="AB764" s="193"/>
      <c r="AC764" s="193"/>
      <c r="AD764" s="193"/>
      <c r="AE764" s="193"/>
      <c r="AF764" s="193"/>
      <c r="AG764" s="193"/>
      <c r="AH764" s="193"/>
      <c r="AI764" s="193"/>
      <c r="AJ764" s="193"/>
      <c r="AK764" s="193"/>
      <c r="AL764" s="193"/>
      <c r="AM764" s="193"/>
    </row>
    <row r="765" spans="1:39" ht="12.75" customHeight="1">
      <c r="A765" s="193"/>
      <c r="B765" s="193"/>
      <c r="C765" s="193"/>
      <c r="D765" s="193"/>
      <c r="E765" s="193"/>
      <c r="F765" s="309"/>
      <c r="G765" s="309"/>
      <c r="H765" s="193"/>
      <c r="I765" s="193"/>
      <c r="J765" s="193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  <c r="AA765" s="193"/>
      <c r="AB765" s="193"/>
      <c r="AC765" s="193"/>
      <c r="AD765" s="193"/>
      <c r="AE765" s="193"/>
      <c r="AF765" s="193"/>
      <c r="AG765" s="193"/>
      <c r="AH765" s="193"/>
      <c r="AI765" s="193"/>
      <c r="AJ765" s="193"/>
      <c r="AK765" s="193"/>
      <c r="AL765" s="193"/>
      <c r="AM765" s="193"/>
    </row>
    <row r="766" spans="1:39" ht="12.75" customHeight="1">
      <c r="A766" s="193"/>
      <c r="B766" s="193"/>
      <c r="C766" s="193"/>
      <c r="D766" s="193"/>
      <c r="E766" s="193"/>
      <c r="F766" s="309"/>
      <c r="G766" s="309"/>
      <c r="H766" s="193"/>
      <c r="I766" s="193"/>
      <c r="J766" s="193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  <c r="AA766" s="193"/>
      <c r="AB766" s="193"/>
      <c r="AC766" s="193"/>
      <c r="AD766" s="193"/>
      <c r="AE766" s="193"/>
      <c r="AF766" s="193"/>
      <c r="AG766" s="193"/>
      <c r="AH766" s="193"/>
      <c r="AI766" s="193"/>
      <c r="AJ766" s="193"/>
      <c r="AK766" s="193"/>
      <c r="AL766" s="193"/>
      <c r="AM766" s="193"/>
    </row>
    <row r="767" spans="1:39" ht="12.75" customHeight="1">
      <c r="A767" s="193"/>
      <c r="B767" s="193"/>
      <c r="C767" s="193"/>
      <c r="D767" s="193"/>
      <c r="E767" s="193"/>
      <c r="F767" s="309"/>
      <c r="G767" s="309"/>
      <c r="H767" s="193"/>
      <c r="I767" s="193"/>
      <c r="J767" s="193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  <c r="AA767" s="193"/>
      <c r="AB767" s="193"/>
      <c r="AC767" s="193"/>
      <c r="AD767" s="193"/>
      <c r="AE767" s="193"/>
      <c r="AF767" s="193"/>
      <c r="AG767" s="193"/>
      <c r="AH767" s="193"/>
      <c r="AI767" s="193"/>
      <c r="AJ767" s="193"/>
      <c r="AK767" s="193"/>
      <c r="AL767" s="193"/>
      <c r="AM767" s="193"/>
    </row>
    <row r="768" spans="1:39" ht="12.75" customHeight="1">
      <c r="A768" s="193"/>
      <c r="B768" s="193"/>
      <c r="C768" s="193"/>
      <c r="D768" s="193"/>
      <c r="E768" s="193"/>
      <c r="F768" s="309"/>
      <c r="G768" s="309"/>
      <c r="H768" s="193"/>
      <c r="I768" s="193"/>
      <c r="J768" s="193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  <c r="AA768" s="193"/>
      <c r="AB768" s="193"/>
      <c r="AC768" s="193"/>
      <c r="AD768" s="193"/>
      <c r="AE768" s="193"/>
      <c r="AF768" s="193"/>
      <c r="AG768" s="193"/>
      <c r="AH768" s="193"/>
      <c r="AI768" s="193"/>
      <c r="AJ768" s="193"/>
      <c r="AK768" s="193"/>
      <c r="AL768" s="193"/>
      <c r="AM768" s="193"/>
    </row>
    <row r="769" spans="1:39" ht="12.75" customHeight="1">
      <c r="A769" s="193"/>
      <c r="B769" s="193"/>
      <c r="C769" s="193"/>
      <c r="D769" s="193"/>
      <c r="E769" s="193"/>
      <c r="F769" s="309"/>
      <c r="G769" s="309"/>
      <c r="H769" s="193"/>
      <c r="I769" s="193"/>
      <c r="J769" s="193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  <c r="AA769" s="193"/>
      <c r="AB769" s="193"/>
      <c r="AC769" s="193"/>
      <c r="AD769" s="193"/>
      <c r="AE769" s="193"/>
      <c r="AF769" s="193"/>
      <c r="AG769" s="193"/>
      <c r="AH769" s="193"/>
      <c r="AI769" s="193"/>
      <c r="AJ769" s="193"/>
      <c r="AK769" s="193"/>
      <c r="AL769" s="193"/>
      <c r="AM769" s="193"/>
    </row>
    <row r="770" spans="1:39" ht="12.75" customHeight="1">
      <c r="A770" s="193"/>
      <c r="B770" s="193"/>
      <c r="C770" s="193"/>
      <c r="D770" s="193"/>
      <c r="E770" s="193"/>
      <c r="F770" s="309"/>
      <c r="G770" s="309"/>
      <c r="H770" s="193"/>
      <c r="I770" s="193"/>
      <c r="J770" s="193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  <c r="AA770" s="193"/>
      <c r="AB770" s="193"/>
      <c r="AC770" s="193"/>
      <c r="AD770" s="193"/>
      <c r="AE770" s="193"/>
      <c r="AF770" s="193"/>
      <c r="AG770" s="193"/>
      <c r="AH770" s="193"/>
      <c r="AI770" s="193"/>
      <c r="AJ770" s="193"/>
      <c r="AK770" s="193"/>
      <c r="AL770" s="193"/>
      <c r="AM770" s="193"/>
    </row>
    <row r="771" spans="1:39" ht="12.75" customHeight="1">
      <c r="A771" s="193"/>
      <c r="B771" s="193"/>
      <c r="C771" s="193"/>
      <c r="D771" s="193"/>
      <c r="E771" s="193"/>
      <c r="F771" s="309"/>
      <c r="G771" s="309"/>
      <c r="H771" s="193"/>
      <c r="I771" s="193"/>
      <c r="J771" s="193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  <c r="AA771" s="193"/>
      <c r="AB771" s="193"/>
      <c r="AC771" s="193"/>
      <c r="AD771" s="193"/>
      <c r="AE771" s="193"/>
      <c r="AF771" s="193"/>
      <c r="AG771" s="193"/>
      <c r="AH771" s="193"/>
      <c r="AI771" s="193"/>
      <c r="AJ771" s="193"/>
      <c r="AK771" s="193"/>
      <c r="AL771" s="193"/>
      <c r="AM771" s="193"/>
    </row>
    <row r="772" spans="1:39" ht="12.75" customHeight="1">
      <c r="A772" s="193"/>
      <c r="B772" s="193"/>
      <c r="C772" s="193"/>
      <c r="D772" s="193"/>
      <c r="E772" s="193"/>
      <c r="F772" s="309"/>
      <c r="G772" s="309"/>
      <c r="H772" s="193"/>
      <c r="I772" s="193"/>
      <c r="J772" s="193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  <c r="AA772" s="193"/>
      <c r="AB772" s="193"/>
      <c r="AC772" s="193"/>
      <c r="AD772" s="193"/>
      <c r="AE772" s="193"/>
      <c r="AF772" s="193"/>
      <c r="AG772" s="193"/>
      <c r="AH772" s="193"/>
      <c r="AI772" s="193"/>
      <c r="AJ772" s="193"/>
      <c r="AK772" s="193"/>
      <c r="AL772" s="193"/>
      <c r="AM772" s="193"/>
    </row>
    <row r="773" spans="1:39" ht="12.75" customHeight="1">
      <c r="A773" s="193"/>
      <c r="B773" s="193"/>
      <c r="C773" s="193"/>
      <c r="D773" s="193"/>
      <c r="E773" s="193"/>
      <c r="F773" s="309"/>
      <c r="G773" s="309"/>
      <c r="H773" s="193"/>
      <c r="I773" s="193"/>
      <c r="J773" s="193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  <c r="AA773" s="193"/>
      <c r="AB773" s="193"/>
      <c r="AC773" s="193"/>
      <c r="AD773" s="193"/>
      <c r="AE773" s="193"/>
      <c r="AF773" s="193"/>
      <c r="AG773" s="193"/>
      <c r="AH773" s="193"/>
      <c r="AI773" s="193"/>
      <c r="AJ773" s="193"/>
      <c r="AK773" s="193"/>
      <c r="AL773" s="193"/>
      <c r="AM773" s="193"/>
    </row>
    <row r="774" spans="1:39" ht="12.75" customHeight="1">
      <c r="A774" s="193"/>
      <c r="B774" s="193"/>
      <c r="C774" s="193"/>
      <c r="D774" s="193"/>
      <c r="E774" s="193"/>
      <c r="F774" s="309"/>
      <c r="G774" s="309"/>
      <c r="H774" s="193"/>
      <c r="I774" s="193"/>
      <c r="J774" s="193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  <c r="AA774" s="193"/>
      <c r="AB774" s="193"/>
      <c r="AC774" s="193"/>
      <c r="AD774" s="193"/>
      <c r="AE774" s="193"/>
      <c r="AF774" s="193"/>
      <c r="AG774" s="193"/>
      <c r="AH774" s="193"/>
      <c r="AI774" s="193"/>
      <c r="AJ774" s="193"/>
      <c r="AK774" s="193"/>
      <c r="AL774" s="193"/>
      <c r="AM774" s="193"/>
    </row>
    <row r="775" spans="1:39" ht="12.75" customHeight="1">
      <c r="A775" s="193"/>
      <c r="B775" s="193"/>
      <c r="C775" s="193"/>
      <c r="D775" s="193"/>
      <c r="E775" s="193"/>
      <c r="F775" s="309"/>
      <c r="G775" s="309"/>
      <c r="H775" s="193"/>
      <c r="I775" s="193"/>
      <c r="J775" s="193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  <c r="AA775" s="193"/>
      <c r="AB775" s="193"/>
      <c r="AC775" s="193"/>
      <c r="AD775" s="193"/>
      <c r="AE775" s="193"/>
      <c r="AF775" s="193"/>
      <c r="AG775" s="193"/>
      <c r="AH775" s="193"/>
      <c r="AI775" s="193"/>
      <c r="AJ775" s="193"/>
      <c r="AK775" s="193"/>
      <c r="AL775" s="193"/>
      <c r="AM775" s="193"/>
    </row>
    <row r="776" spans="1:39" ht="12.75" customHeight="1">
      <c r="A776" s="193"/>
      <c r="B776" s="193"/>
      <c r="C776" s="193"/>
      <c r="D776" s="193"/>
      <c r="E776" s="193"/>
      <c r="F776" s="309"/>
      <c r="G776" s="309"/>
      <c r="H776" s="193"/>
      <c r="I776" s="193"/>
      <c r="J776" s="193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  <c r="AA776" s="193"/>
      <c r="AB776" s="193"/>
      <c r="AC776" s="193"/>
      <c r="AD776" s="193"/>
      <c r="AE776" s="193"/>
      <c r="AF776" s="193"/>
      <c r="AG776" s="193"/>
      <c r="AH776" s="193"/>
      <c r="AI776" s="193"/>
      <c r="AJ776" s="193"/>
      <c r="AK776" s="193"/>
      <c r="AL776" s="193"/>
      <c r="AM776" s="193"/>
    </row>
    <row r="777" spans="1:39" ht="12.75" customHeight="1">
      <c r="A777" s="193"/>
      <c r="B777" s="193"/>
      <c r="C777" s="193"/>
      <c r="D777" s="193"/>
      <c r="E777" s="193"/>
      <c r="F777" s="309"/>
      <c r="G777" s="309"/>
      <c r="H777" s="193"/>
      <c r="I777" s="193"/>
      <c r="J777" s="193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  <c r="AA777" s="193"/>
      <c r="AB777" s="193"/>
      <c r="AC777" s="193"/>
      <c r="AD777" s="193"/>
      <c r="AE777" s="193"/>
      <c r="AF777" s="193"/>
      <c r="AG777" s="193"/>
      <c r="AH777" s="193"/>
      <c r="AI777" s="193"/>
      <c r="AJ777" s="193"/>
      <c r="AK777" s="193"/>
      <c r="AL777" s="193"/>
      <c r="AM777" s="193"/>
    </row>
    <row r="778" spans="1:39" ht="12.75" customHeight="1">
      <c r="A778" s="193"/>
      <c r="B778" s="193"/>
      <c r="C778" s="193"/>
      <c r="D778" s="193"/>
      <c r="E778" s="193"/>
      <c r="F778" s="309"/>
      <c r="G778" s="309"/>
      <c r="H778" s="193"/>
      <c r="I778" s="193"/>
      <c r="J778" s="193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  <c r="AA778" s="193"/>
      <c r="AB778" s="193"/>
      <c r="AC778" s="193"/>
      <c r="AD778" s="193"/>
      <c r="AE778" s="193"/>
      <c r="AF778" s="193"/>
      <c r="AG778" s="193"/>
      <c r="AH778" s="193"/>
      <c r="AI778" s="193"/>
      <c r="AJ778" s="193"/>
      <c r="AK778" s="193"/>
      <c r="AL778" s="193"/>
      <c r="AM778" s="193"/>
    </row>
    <row r="779" spans="1:39" ht="12.75" customHeight="1">
      <c r="A779" s="193"/>
      <c r="B779" s="193"/>
      <c r="C779" s="193"/>
      <c r="D779" s="193"/>
      <c r="E779" s="193"/>
      <c r="F779" s="309"/>
      <c r="G779" s="309"/>
      <c r="H779" s="193"/>
      <c r="I779" s="193"/>
      <c r="J779" s="193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  <c r="AA779" s="193"/>
      <c r="AB779" s="193"/>
      <c r="AC779" s="193"/>
      <c r="AD779" s="193"/>
      <c r="AE779" s="193"/>
      <c r="AF779" s="193"/>
      <c r="AG779" s="193"/>
      <c r="AH779" s="193"/>
      <c r="AI779" s="193"/>
      <c r="AJ779" s="193"/>
      <c r="AK779" s="193"/>
      <c r="AL779" s="193"/>
      <c r="AM779" s="193"/>
    </row>
    <row r="780" spans="1:39" ht="12.75" customHeight="1">
      <c r="A780" s="193"/>
      <c r="B780" s="193"/>
      <c r="C780" s="193"/>
      <c r="D780" s="193"/>
      <c r="E780" s="193"/>
      <c r="F780" s="309"/>
      <c r="G780" s="309"/>
      <c r="H780" s="193"/>
      <c r="I780" s="193"/>
      <c r="J780" s="193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  <c r="AA780" s="193"/>
      <c r="AB780" s="193"/>
      <c r="AC780" s="193"/>
      <c r="AD780" s="193"/>
      <c r="AE780" s="193"/>
      <c r="AF780" s="193"/>
      <c r="AG780" s="193"/>
      <c r="AH780" s="193"/>
      <c r="AI780" s="193"/>
      <c r="AJ780" s="193"/>
      <c r="AK780" s="193"/>
      <c r="AL780" s="193"/>
      <c r="AM780" s="193"/>
    </row>
    <row r="781" spans="1:39" ht="12.75" customHeight="1">
      <c r="A781" s="193"/>
      <c r="B781" s="193"/>
      <c r="C781" s="193"/>
      <c r="D781" s="193"/>
      <c r="E781" s="193"/>
      <c r="F781" s="309"/>
      <c r="G781" s="309"/>
      <c r="H781" s="193"/>
      <c r="I781" s="193"/>
      <c r="J781" s="193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  <c r="AA781" s="193"/>
      <c r="AB781" s="193"/>
      <c r="AC781" s="193"/>
      <c r="AD781" s="193"/>
      <c r="AE781" s="193"/>
      <c r="AF781" s="193"/>
      <c r="AG781" s="193"/>
      <c r="AH781" s="193"/>
      <c r="AI781" s="193"/>
      <c r="AJ781" s="193"/>
      <c r="AK781" s="193"/>
      <c r="AL781" s="193"/>
      <c r="AM781" s="193"/>
    </row>
    <row r="782" spans="1:39" ht="12.75" customHeight="1">
      <c r="A782" s="193"/>
      <c r="B782" s="193"/>
      <c r="C782" s="193"/>
      <c r="D782" s="193"/>
      <c r="E782" s="193"/>
      <c r="F782" s="309"/>
      <c r="G782" s="309"/>
      <c r="H782" s="193"/>
      <c r="I782" s="193"/>
      <c r="J782" s="193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  <c r="AA782" s="193"/>
      <c r="AB782" s="193"/>
      <c r="AC782" s="193"/>
      <c r="AD782" s="193"/>
      <c r="AE782" s="193"/>
      <c r="AF782" s="193"/>
      <c r="AG782" s="193"/>
      <c r="AH782" s="193"/>
      <c r="AI782" s="193"/>
      <c r="AJ782" s="193"/>
      <c r="AK782" s="193"/>
      <c r="AL782" s="193"/>
      <c r="AM782" s="193"/>
    </row>
    <row r="783" spans="1:39" ht="12.75" customHeight="1">
      <c r="A783" s="193"/>
      <c r="B783" s="193"/>
      <c r="C783" s="193"/>
      <c r="D783" s="193"/>
      <c r="E783" s="193"/>
      <c r="F783" s="309"/>
      <c r="G783" s="309"/>
      <c r="H783" s="193"/>
      <c r="I783" s="193"/>
      <c r="J783" s="193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  <c r="AA783" s="193"/>
      <c r="AB783" s="193"/>
      <c r="AC783" s="193"/>
      <c r="AD783" s="193"/>
      <c r="AE783" s="193"/>
      <c r="AF783" s="193"/>
      <c r="AG783" s="193"/>
      <c r="AH783" s="193"/>
      <c r="AI783" s="193"/>
      <c r="AJ783" s="193"/>
      <c r="AK783" s="193"/>
      <c r="AL783" s="193"/>
      <c r="AM783" s="193"/>
    </row>
    <row r="784" spans="1:39" ht="12.75" customHeight="1">
      <c r="A784" s="193"/>
      <c r="B784" s="193"/>
      <c r="C784" s="193"/>
      <c r="D784" s="193"/>
      <c r="E784" s="193"/>
      <c r="F784" s="309"/>
      <c r="G784" s="309"/>
      <c r="H784" s="193"/>
      <c r="I784" s="193"/>
      <c r="J784" s="193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  <c r="AA784" s="193"/>
      <c r="AB784" s="193"/>
      <c r="AC784" s="193"/>
      <c r="AD784" s="193"/>
      <c r="AE784" s="193"/>
      <c r="AF784" s="193"/>
      <c r="AG784" s="193"/>
      <c r="AH784" s="193"/>
      <c r="AI784" s="193"/>
      <c r="AJ784" s="193"/>
      <c r="AK784" s="193"/>
      <c r="AL784" s="193"/>
      <c r="AM784" s="193"/>
    </row>
    <row r="785" spans="1:39" ht="12.75" customHeight="1">
      <c r="A785" s="193"/>
      <c r="B785" s="193"/>
      <c r="C785" s="193"/>
      <c r="D785" s="193"/>
      <c r="E785" s="193"/>
      <c r="F785" s="309"/>
      <c r="G785" s="309"/>
      <c r="H785" s="193"/>
      <c r="I785" s="193"/>
      <c r="J785" s="193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  <c r="AA785" s="193"/>
      <c r="AB785" s="193"/>
      <c r="AC785" s="193"/>
      <c r="AD785" s="193"/>
      <c r="AE785" s="193"/>
      <c r="AF785" s="193"/>
      <c r="AG785" s="193"/>
      <c r="AH785" s="193"/>
      <c r="AI785" s="193"/>
      <c r="AJ785" s="193"/>
      <c r="AK785" s="193"/>
      <c r="AL785" s="193"/>
      <c r="AM785" s="193"/>
    </row>
    <row r="786" spans="1:39" ht="12.75" customHeight="1">
      <c r="A786" s="193"/>
      <c r="B786" s="193"/>
      <c r="C786" s="193"/>
      <c r="D786" s="193"/>
      <c r="E786" s="193"/>
      <c r="F786" s="309"/>
      <c r="G786" s="309"/>
      <c r="H786" s="193"/>
      <c r="I786" s="193"/>
      <c r="J786" s="193"/>
      <c r="K786" s="193"/>
      <c r="L786" s="193"/>
      <c r="M786" s="193"/>
      <c r="N786" s="193"/>
      <c r="O786" s="193"/>
      <c r="P786" s="193"/>
      <c r="Q786" s="193"/>
      <c r="R786" s="193"/>
      <c r="S786" s="193"/>
      <c r="T786" s="193"/>
      <c r="U786" s="193"/>
      <c r="V786" s="193"/>
      <c r="W786" s="193"/>
      <c r="X786" s="193"/>
      <c r="Y786" s="193"/>
      <c r="Z786" s="193"/>
      <c r="AA786" s="193"/>
      <c r="AB786" s="193"/>
      <c r="AC786" s="193"/>
      <c r="AD786" s="193"/>
      <c r="AE786" s="193"/>
      <c r="AF786" s="193"/>
      <c r="AG786" s="193"/>
      <c r="AH786" s="193"/>
      <c r="AI786" s="193"/>
      <c r="AJ786" s="193"/>
      <c r="AK786" s="193"/>
      <c r="AL786" s="193"/>
      <c r="AM786" s="193"/>
    </row>
    <row r="787" spans="1:39" ht="12.75" customHeight="1">
      <c r="A787" s="193"/>
      <c r="B787" s="193"/>
      <c r="C787" s="193"/>
      <c r="D787" s="193"/>
      <c r="E787" s="193"/>
      <c r="F787" s="309"/>
      <c r="G787" s="309"/>
      <c r="H787" s="193"/>
      <c r="I787" s="193"/>
      <c r="J787" s="193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  <c r="AA787" s="193"/>
      <c r="AB787" s="193"/>
      <c r="AC787" s="193"/>
      <c r="AD787" s="193"/>
      <c r="AE787" s="193"/>
      <c r="AF787" s="193"/>
      <c r="AG787" s="193"/>
      <c r="AH787" s="193"/>
      <c r="AI787" s="193"/>
      <c r="AJ787" s="193"/>
      <c r="AK787" s="193"/>
      <c r="AL787" s="193"/>
      <c r="AM787" s="193"/>
    </row>
    <row r="788" spans="1:39" ht="12.75" customHeight="1">
      <c r="A788" s="193"/>
      <c r="B788" s="193"/>
      <c r="C788" s="193"/>
      <c r="D788" s="193"/>
      <c r="E788" s="193"/>
      <c r="F788" s="309"/>
      <c r="G788" s="309"/>
      <c r="H788" s="193"/>
      <c r="I788" s="193"/>
      <c r="J788" s="193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  <c r="AA788" s="193"/>
      <c r="AB788" s="193"/>
      <c r="AC788" s="193"/>
      <c r="AD788" s="193"/>
      <c r="AE788" s="193"/>
      <c r="AF788" s="193"/>
      <c r="AG788" s="193"/>
      <c r="AH788" s="193"/>
      <c r="AI788" s="193"/>
      <c r="AJ788" s="193"/>
      <c r="AK788" s="193"/>
      <c r="AL788" s="193"/>
      <c r="AM788" s="193"/>
    </row>
    <row r="789" spans="1:39" ht="12.75" customHeight="1">
      <c r="A789" s="193"/>
      <c r="B789" s="193"/>
      <c r="C789" s="193"/>
      <c r="D789" s="193"/>
      <c r="E789" s="193"/>
      <c r="F789" s="309"/>
      <c r="G789" s="309"/>
      <c r="H789" s="193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  <c r="AA789" s="193"/>
      <c r="AB789" s="193"/>
      <c r="AC789" s="193"/>
      <c r="AD789" s="193"/>
      <c r="AE789" s="193"/>
      <c r="AF789" s="193"/>
      <c r="AG789" s="193"/>
      <c r="AH789" s="193"/>
      <c r="AI789" s="193"/>
      <c r="AJ789" s="193"/>
      <c r="AK789" s="193"/>
      <c r="AL789" s="193"/>
      <c r="AM789" s="193"/>
    </row>
    <row r="790" spans="1:39" ht="12.75" customHeight="1">
      <c r="A790" s="193"/>
      <c r="B790" s="193"/>
      <c r="C790" s="193"/>
      <c r="D790" s="193"/>
      <c r="E790" s="193"/>
      <c r="F790" s="309"/>
      <c r="G790" s="309"/>
      <c r="H790" s="193"/>
      <c r="I790" s="193"/>
      <c r="J790" s="193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  <c r="AA790" s="193"/>
      <c r="AB790" s="193"/>
      <c r="AC790" s="193"/>
      <c r="AD790" s="193"/>
      <c r="AE790" s="193"/>
      <c r="AF790" s="193"/>
      <c r="AG790" s="193"/>
      <c r="AH790" s="193"/>
      <c r="AI790" s="193"/>
      <c r="AJ790" s="193"/>
      <c r="AK790" s="193"/>
      <c r="AL790" s="193"/>
      <c r="AM790" s="193"/>
    </row>
    <row r="791" spans="1:39" ht="12.75" customHeight="1">
      <c r="A791" s="193"/>
      <c r="B791" s="193"/>
      <c r="C791" s="193"/>
      <c r="D791" s="193"/>
      <c r="E791" s="193"/>
      <c r="F791" s="309"/>
      <c r="G791" s="309"/>
      <c r="H791" s="193"/>
      <c r="I791" s="193"/>
      <c r="J791" s="193"/>
      <c r="K791" s="193"/>
      <c r="L791" s="193"/>
      <c r="M791" s="193"/>
      <c r="N791" s="193"/>
      <c r="O791" s="193"/>
      <c r="P791" s="193"/>
      <c r="Q791" s="193"/>
      <c r="R791" s="193"/>
      <c r="S791" s="193"/>
      <c r="T791" s="193"/>
      <c r="U791" s="193"/>
      <c r="V791" s="193"/>
      <c r="W791" s="193"/>
      <c r="X791" s="193"/>
      <c r="Y791" s="193"/>
      <c r="Z791" s="193"/>
      <c r="AA791" s="193"/>
      <c r="AB791" s="193"/>
      <c r="AC791" s="193"/>
      <c r="AD791" s="193"/>
      <c r="AE791" s="193"/>
      <c r="AF791" s="193"/>
      <c r="AG791" s="193"/>
      <c r="AH791" s="193"/>
      <c r="AI791" s="193"/>
      <c r="AJ791" s="193"/>
      <c r="AK791" s="193"/>
      <c r="AL791" s="193"/>
      <c r="AM791" s="193"/>
    </row>
    <row r="792" spans="1:39" ht="12.75" customHeight="1">
      <c r="A792" s="193"/>
      <c r="B792" s="193"/>
      <c r="C792" s="193"/>
      <c r="D792" s="193"/>
      <c r="E792" s="193"/>
      <c r="F792" s="309"/>
      <c r="G792" s="309"/>
      <c r="H792" s="193"/>
      <c r="I792" s="193"/>
      <c r="J792" s="193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  <c r="AA792" s="193"/>
      <c r="AB792" s="193"/>
      <c r="AC792" s="193"/>
      <c r="AD792" s="193"/>
      <c r="AE792" s="193"/>
      <c r="AF792" s="193"/>
      <c r="AG792" s="193"/>
      <c r="AH792" s="193"/>
      <c r="AI792" s="193"/>
      <c r="AJ792" s="193"/>
      <c r="AK792" s="193"/>
      <c r="AL792" s="193"/>
      <c r="AM792" s="193"/>
    </row>
    <row r="793" spans="1:39" ht="12.75" customHeight="1">
      <c r="A793" s="193"/>
      <c r="B793" s="193"/>
      <c r="C793" s="193"/>
      <c r="D793" s="193"/>
      <c r="E793" s="193"/>
      <c r="F793" s="309"/>
      <c r="G793" s="309"/>
      <c r="H793" s="193"/>
      <c r="I793" s="193"/>
      <c r="J793" s="193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  <c r="AA793" s="193"/>
      <c r="AB793" s="193"/>
      <c r="AC793" s="193"/>
      <c r="AD793" s="193"/>
      <c r="AE793" s="193"/>
      <c r="AF793" s="193"/>
      <c r="AG793" s="193"/>
      <c r="AH793" s="193"/>
      <c r="AI793" s="193"/>
      <c r="AJ793" s="193"/>
      <c r="AK793" s="193"/>
      <c r="AL793" s="193"/>
      <c r="AM793" s="193"/>
    </row>
    <row r="794" spans="1:39" ht="12.75" customHeight="1">
      <c r="A794" s="193"/>
      <c r="B794" s="193"/>
      <c r="C794" s="193"/>
      <c r="D794" s="193"/>
      <c r="E794" s="193"/>
      <c r="F794" s="309"/>
      <c r="G794" s="309"/>
      <c r="H794" s="193"/>
      <c r="I794" s="193"/>
      <c r="J794" s="193"/>
      <c r="K794" s="193"/>
      <c r="L794" s="193"/>
      <c r="M794" s="193"/>
      <c r="N794" s="193"/>
      <c r="O794" s="193"/>
      <c r="P794" s="193"/>
      <c r="Q794" s="193"/>
      <c r="R794" s="193"/>
      <c r="S794" s="193"/>
      <c r="T794" s="193"/>
      <c r="U794" s="193"/>
      <c r="V794" s="193"/>
      <c r="W794" s="193"/>
      <c r="X794" s="193"/>
      <c r="Y794" s="193"/>
      <c r="Z794" s="193"/>
      <c r="AA794" s="193"/>
      <c r="AB794" s="193"/>
      <c r="AC794" s="193"/>
      <c r="AD794" s="193"/>
      <c r="AE794" s="193"/>
      <c r="AF794" s="193"/>
      <c r="AG794" s="193"/>
      <c r="AH794" s="193"/>
      <c r="AI794" s="193"/>
      <c r="AJ794" s="193"/>
      <c r="AK794" s="193"/>
      <c r="AL794" s="193"/>
      <c r="AM794" s="193"/>
    </row>
    <row r="795" spans="1:39" ht="12.75" customHeight="1">
      <c r="A795" s="193"/>
      <c r="B795" s="193"/>
      <c r="C795" s="193"/>
      <c r="D795" s="193"/>
      <c r="E795" s="193"/>
      <c r="F795" s="309"/>
      <c r="G795" s="309"/>
      <c r="H795" s="193"/>
      <c r="I795" s="193"/>
      <c r="J795" s="193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  <c r="AA795" s="193"/>
      <c r="AB795" s="193"/>
      <c r="AC795" s="193"/>
      <c r="AD795" s="193"/>
      <c r="AE795" s="193"/>
      <c r="AF795" s="193"/>
      <c r="AG795" s="193"/>
      <c r="AH795" s="193"/>
      <c r="AI795" s="193"/>
      <c r="AJ795" s="193"/>
      <c r="AK795" s="193"/>
      <c r="AL795" s="193"/>
      <c r="AM795" s="193"/>
    </row>
    <row r="796" spans="1:39" ht="12.75" customHeight="1">
      <c r="A796" s="193"/>
      <c r="B796" s="193"/>
      <c r="C796" s="193"/>
      <c r="D796" s="193"/>
      <c r="E796" s="193"/>
      <c r="F796" s="309"/>
      <c r="G796" s="309"/>
      <c r="H796" s="193"/>
      <c r="I796" s="193"/>
      <c r="J796" s="193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  <c r="AA796" s="193"/>
      <c r="AB796" s="193"/>
      <c r="AC796" s="193"/>
      <c r="AD796" s="193"/>
      <c r="AE796" s="193"/>
      <c r="AF796" s="193"/>
      <c r="AG796" s="193"/>
      <c r="AH796" s="193"/>
      <c r="AI796" s="193"/>
      <c r="AJ796" s="193"/>
      <c r="AK796" s="193"/>
      <c r="AL796" s="193"/>
      <c r="AM796" s="193"/>
    </row>
    <row r="797" spans="1:39" ht="12.75" customHeight="1">
      <c r="A797" s="193"/>
      <c r="B797" s="193"/>
      <c r="C797" s="193"/>
      <c r="D797" s="193"/>
      <c r="E797" s="193"/>
      <c r="F797" s="309"/>
      <c r="G797" s="309"/>
      <c r="H797" s="193"/>
      <c r="I797" s="193"/>
      <c r="J797" s="193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  <c r="AA797" s="193"/>
      <c r="AB797" s="193"/>
      <c r="AC797" s="193"/>
      <c r="AD797" s="193"/>
      <c r="AE797" s="193"/>
      <c r="AF797" s="193"/>
      <c r="AG797" s="193"/>
      <c r="AH797" s="193"/>
      <c r="AI797" s="193"/>
      <c r="AJ797" s="193"/>
      <c r="AK797" s="193"/>
      <c r="AL797" s="193"/>
      <c r="AM797" s="193"/>
    </row>
    <row r="798" spans="1:39" ht="12.75" customHeight="1">
      <c r="A798" s="193"/>
      <c r="B798" s="193"/>
      <c r="C798" s="193"/>
      <c r="D798" s="193"/>
      <c r="E798" s="193"/>
      <c r="F798" s="309"/>
      <c r="G798" s="309"/>
      <c r="H798" s="193"/>
      <c r="I798" s="193"/>
      <c r="J798" s="193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  <c r="AA798" s="193"/>
      <c r="AB798" s="193"/>
      <c r="AC798" s="193"/>
      <c r="AD798" s="193"/>
      <c r="AE798" s="193"/>
      <c r="AF798" s="193"/>
      <c r="AG798" s="193"/>
      <c r="AH798" s="193"/>
      <c r="AI798" s="193"/>
      <c r="AJ798" s="193"/>
      <c r="AK798" s="193"/>
      <c r="AL798" s="193"/>
      <c r="AM798" s="193"/>
    </row>
    <row r="799" spans="1:39" ht="12.75" customHeight="1">
      <c r="A799" s="193"/>
      <c r="B799" s="193"/>
      <c r="C799" s="193"/>
      <c r="D799" s="193"/>
      <c r="E799" s="193"/>
      <c r="F799" s="309"/>
      <c r="G799" s="309"/>
      <c r="H799" s="193"/>
      <c r="I799" s="193"/>
      <c r="J799" s="193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  <c r="AA799" s="193"/>
      <c r="AB799" s="193"/>
      <c r="AC799" s="193"/>
      <c r="AD799" s="193"/>
      <c r="AE799" s="193"/>
      <c r="AF799" s="193"/>
      <c r="AG799" s="193"/>
      <c r="AH799" s="193"/>
      <c r="AI799" s="193"/>
      <c r="AJ799" s="193"/>
      <c r="AK799" s="193"/>
      <c r="AL799" s="193"/>
      <c r="AM799" s="193"/>
    </row>
    <row r="800" spans="1:39" ht="12.75" customHeight="1">
      <c r="A800" s="193"/>
      <c r="B800" s="193"/>
      <c r="C800" s="193"/>
      <c r="D800" s="193"/>
      <c r="E800" s="193"/>
      <c r="F800" s="309"/>
      <c r="G800" s="309"/>
      <c r="H800" s="193"/>
      <c r="I800" s="193"/>
      <c r="J800" s="193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  <c r="AA800" s="193"/>
      <c r="AB800" s="193"/>
      <c r="AC800" s="193"/>
      <c r="AD800" s="193"/>
      <c r="AE800" s="193"/>
      <c r="AF800" s="193"/>
      <c r="AG800" s="193"/>
      <c r="AH800" s="193"/>
      <c r="AI800" s="193"/>
      <c r="AJ800" s="193"/>
      <c r="AK800" s="193"/>
      <c r="AL800" s="193"/>
      <c r="AM800" s="193"/>
    </row>
    <row r="801" spans="1:39" ht="12.75" customHeight="1">
      <c r="A801" s="193"/>
      <c r="B801" s="193"/>
      <c r="C801" s="193"/>
      <c r="D801" s="193"/>
      <c r="E801" s="193"/>
      <c r="F801" s="309"/>
      <c r="G801" s="309"/>
      <c r="H801" s="193"/>
      <c r="I801" s="193"/>
      <c r="J801" s="193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  <c r="AA801" s="193"/>
      <c r="AB801" s="193"/>
      <c r="AC801" s="193"/>
      <c r="AD801" s="193"/>
      <c r="AE801" s="193"/>
      <c r="AF801" s="193"/>
      <c r="AG801" s="193"/>
      <c r="AH801" s="193"/>
      <c r="AI801" s="193"/>
      <c r="AJ801" s="193"/>
      <c r="AK801" s="193"/>
      <c r="AL801" s="193"/>
      <c r="AM801" s="193"/>
    </row>
    <row r="802" spans="1:39" ht="12.75" customHeight="1">
      <c r="A802" s="193"/>
      <c r="B802" s="193"/>
      <c r="C802" s="193"/>
      <c r="D802" s="193"/>
      <c r="E802" s="193"/>
      <c r="F802" s="309"/>
      <c r="G802" s="309"/>
      <c r="H802" s="193"/>
      <c r="I802" s="193"/>
      <c r="J802" s="193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  <c r="AA802" s="193"/>
      <c r="AB802" s="193"/>
      <c r="AC802" s="193"/>
      <c r="AD802" s="193"/>
      <c r="AE802" s="193"/>
      <c r="AF802" s="193"/>
      <c r="AG802" s="193"/>
      <c r="AH802" s="193"/>
      <c r="AI802" s="193"/>
      <c r="AJ802" s="193"/>
      <c r="AK802" s="193"/>
      <c r="AL802" s="193"/>
      <c r="AM802" s="193"/>
    </row>
    <row r="803" spans="1:39" ht="12.75" customHeight="1">
      <c r="A803" s="193"/>
      <c r="B803" s="193"/>
      <c r="C803" s="193"/>
      <c r="D803" s="193"/>
      <c r="E803" s="193"/>
      <c r="F803" s="309"/>
      <c r="G803" s="309"/>
      <c r="H803" s="193"/>
      <c r="I803" s="193"/>
      <c r="J803" s="193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  <c r="AA803" s="193"/>
      <c r="AB803" s="193"/>
      <c r="AC803" s="193"/>
      <c r="AD803" s="193"/>
      <c r="AE803" s="193"/>
      <c r="AF803" s="193"/>
      <c r="AG803" s="193"/>
      <c r="AH803" s="193"/>
      <c r="AI803" s="193"/>
      <c r="AJ803" s="193"/>
      <c r="AK803" s="193"/>
      <c r="AL803" s="193"/>
      <c r="AM803" s="193"/>
    </row>
    <row r="804" spans="1:39" ht="12.75" customHeight="1">
      <c r="A804" s="193"/>
      <c r="B804" s="193"/>
      <c r="C804" s="193"/>
      <c r="D804" s="193"/>
      <c r="E804" s="193"/>
      <c r="F804" s="309"/>
      <c r="G804" s="309"/>
      <c r="H804" s="193"/>
      <c r="I804" s="193"/>
      <c r="J804" s="193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  <c r="AA804" s="193"/>
      <c r="AB804" s="193"/>
      <c r="AC804" s="193"/>
      <c r="AD804" s="193"/>
      <c r="AE804" s="193"/>
      <c r="AF804" s="193"/>
      <c r="AG804" s="193"/>
      <c r="AH804" s="193"/>
      <c r="AI804" s="193"/>
      <c r="AJ804" s="193"/>
      <c r="AK804" s="193"/>
      <c r="AL804" s="193"/>
      <c r="AM804" s="193"/>
    </row>
    <row r="805" spans="1:39" ht="12.75" customHeight="1">
      <c r="A805" s="193"/>
      <c r="B805" s="193"/>
      <c r="C805" s="193"/>
      <c r="D805" s="193"/>
      <c r="E805" s="193"/>
      <c r="F805" s="309"/>
      <c r="G805" s="309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</row>
    <row r="806" spans="1:39" ht="12.75" customHeight="1">
      <c r="A806" s="193"/>
      <c r="B806" s="193"/>
      <c r="C806" s="193"/>
      <c r="D806" s="193"/>
      <c r="E806" s="193"/>
      <c r="F806" s="309"/>
      <c r="G806" s="309"/>
      <c r="H806" s="193"/>
      <c r="I806" s="193"/>
      <c r="J806" s="193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</row>
    <row r="807" spans="1:39" ht="12.75" customHeight="1">
      <c r="A807" s="193"/>
      <c r="B807" s="193"/>
      <c r="C807" s="193"/>
      <c r="D807" s="193"/>
      <c r="E807" s="193"/>
      <c r="F807" s="309"/>
      <c r="G807" s="309"/>
      <c r="H807" s="193"/>
      <c r="I807" s="193"/>
      <c r="J807" s="193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</row>
    <row r="808" spans="1:39" ht="12.75" customHeight="1">
      <c r="A808" s="193"/>
      <c r="B808" s="193"/>
      <c r="C808" s="193"/>
      <c r="D808" s="193"/>
      <c r="E808" s="193"/>
      <c r="F808" s="309"/>
      <c r="G808" s="309"/>
      <c r="H808" s="193"/>
      <c r="I808" s="193"/>
      <c r="J808" s="193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</row>
    <row r="809" spans="1:39" ht="12.75" customHeight="1">
      <c r="A809" s="193"/>
      <c r="B809" s="193"/>
      <c r="C809" s="193"/>
      <c r="D809" s="193"/>
      <c r="E809" s="193"/>
      <c r="F809" s="309"/>
      <c r="G809" s="309"/>
      <c r="H809" s="193"/>
      <c r="I809" s="193"/>
      <c r="J809" s="193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</row>
    <row r="810" spans="1:39" ht="12.75" customHeight="1">
      <c r="A810" s="193"/>
      <c r="B810" s="193"/>
      <c r="C810" s="193"/>
      <c r="D810" s="193"/>
      <c r="E810" s="193"/>
      <c r="F810" s="309"/>
      <c r="G810" s="309"/>
      <c r="H810" s="193"/>
      <c r="I810" s="193"/>
      <c r="J810" s="193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</row>
    <row r="811" spans="1:39" ht="12.75" customHeight="1">
      <c r="A811" s="193"/>
      <c r="B811" s="193"/>
      <c r="C811" s="193"/>
      <c r="D811" s="193"/>
      <c r="E811" s="193"/>
      <c r="F811" s="309"/>
      <c r="G811" s="309"/>
      <c r="H811" s="193"/>
      <c r="I811" s="193"/>
      <c r="J811" s="193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  <c r="AA811" s="193"/>
      <c r="AB811" s="193"/>
      <c r="AC811" s="193"/>
      <c r="AD811" s="193"/>
      <c r="AE811" s="193"/>
      <c r="AF811" s="193"/>
      <c r="AG811" s="193"/>
      <c r="AH811" s="193"/>
      <c r="AI811" s="193"/>
      <c r="AJ811" s="193"/>
      <c r="AK811" s="193"/>
      <c r="AL811" s="193"/>
      <c r="AM811" s="193"/>
    </row>
    <row r="812" spans="1:39" ht="12.75" customHeight="1">
      <c r="A812" s="193"/>
      <c r="B812" s="193"/>
      <c r="C812" s="193"/>
      <c r="D812" s="193"/>
      <c r="E812" s="193"/>
      <c r="F812" s="309"/>
      <c r="G812" s="309"/>
      <c r="H812" s="193"/>
      <c r="I812" s="193"/>
      <c r="J812" s="193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  <c r="AA812" s="193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</row>
    <row r="813" spans="1:39" ht="12.75" customHeight="1">
      <c r="A813" s="193"/>
      <c r="B813" s="193"/>
      <c r="C813" s="193"/>
      <c r="D813" s="193"/>
      <c r="E813" s="193"/>
      <c r="F813" s="309"/>
      <c r="G813" s="309"/>
      <c r="H813" s="193"/>
      <c r="I813" s="193"/>
      <c r="J813" s="193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  <c r="AA813" s="193"/>
      <c r="AB813" s="193"/>
      <c r="AC813" s="193"/>
      <c r="AD813" s="193"/>
      <c r="AE813" s="193"/>
      <c r="AF813" s="193"/>
      <c r="AG813" s="193"/>
      <c r="AH813" s="193"/>
      <c r="AI813" s="193"/>
      <c r="AJ813" s="193"/>
      <c r="AK813" s="193"/>
      <c r="AL813" s="193"/>
      <c r="AM813" s="193"/>
    </row>
    <row r="814" spans="1:39" ht="12.75" customHeight="1">
      <c r="A814" s="193"/>
      <c r="B814" s="193"/>
      <c r="C814" s="193"/>
      <c r="D814" s="193"/>
      <c r="E814" s="193"/>
      <c r="F814" s="309"/>
      <c r="G814" s="309"/>
      <c r="H814" s="193"/>
      <c r="I814" s="193"/>
      <c r="J814" s="193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  <c r="AA814" s="193"/>
      <c r="AB814" s="193"/>
      <c r="AC814" s="193"/>
      <c r="AD814" s="193"/>
      <c r="AE814" s="193"/>
      <c r="AF814" s="193"/>
      <c r="AG814" s="193"/>
      <c r="AH814" s="193"/>
      <c r="AI814" s="193"/>
      <c r="AJ814" s="193"/>
      <c r="AK814" s="193"/>
      <c r="AL814" s="193"/>
      <c r="AM814" s="193"/>
    </row>
    <row r="815" spans="1:39" ht="12.75" customHeight="1">
      <c r="A815" s="193"/>
      <c r="B815" s="193"/>
      <c r="C815" s="193"/>
      <c r="D815" s="193"/>
      <c r="E815" s="193"/>
      <c r="F815" s="309"/>
      <c r="G815" s="309"/>
      <c r="H815" s="193"/>
      <c r="I815" s="193"/>
      <c r="J815" s="193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  <c r="AA815" s="193"/>
      <c r="AB815" s="193"/>
      <c r="AC815" s="193"/>
      <c r="AD815" s="193"/>
      <c r="AE815" s="193"/>
      <c r="AF815" s="193"/>
      <c r="AG815" s="193"/>
      <c r="AH815" s="193"/>
      <c r="AI815" s="193"/>
      <c r="AJ815" s="193"/>
      <c r="AK815" s="193"/>
      <c r="AL815" s="193"/>
      <c r="AM815" s="193"/>
    </row>
    <row r="816" spans="1:39" ht="12.75" customHeight="1">
      <c r="A816" s="193"/>
      <c r="B816" s="193"/>
      <c r="C816" s="193"/>
      <c r="D816" s="193"/>
      <c r="E816" s="193"/>
      <c r="F816" s="309"/>
      <c r="G816" s="309"/>
      <c r="H816" s="193"/>
      <c r="I816" s="193"/>
      <c r="J816" s="193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  <c r="AA816" s="193"/>
      <c r="AB816" s="193"/>
      <c r="AC816" s="193"/>
      <c r="AD816" s="193"/>
      <c r="AE816" s="193"/>
      <c r="AF816" s="193"/>
      <c r="AG816" s="193"/>
      <c r="AH816" s="193"/>
      <c r="AI816" s="193"/>
      <c r="AJ816" s="193"/>
      <c r="AK816" s="193"/>
      <c r="AL816" s="193"/>
      <c r="AM816" s="193"/>
    </row>
    <row r="817" spans="1:39" ht="12.75" customHeight="1">
      <c r="A817" s="193"/>
      <c r="B817" s="193"/>
      <c r="C817" s="193"/>
      <c r="D817" s="193"/>
      <c r="E817" s="193"/>
      <c r="F817" s="309"/>
      <c r="G817" s="309"/>
      <c r="H817" s="193"/>
      <c r="I817" s="193"/>
      <c r="J817" s="193"/>
      <c r="K817" s="193"/>
      <c r="L817" s="193"/>
      <c r="M817" s="193"/>
      <c r="N817" s="193"/>
      <c r="O817" s="193"/>
      <c r="P817" s="193"/>
      <c r="Q817" s="193"/>
      <c r="R817" s="193"/>
      <c r="S817" s="193"/>
      <c r="T817" s="193"/>
      <c r="U817" s="193"/>
      <c r="V817" s="193"/>
      <c r="W817" s="193"/>
      <c r="X817" s="193"/>
      <c r="Y817" s="193"/>
      <c r="Z817" s="193"/>
      <c r="AA817" s="193"/>
      <c r="AB817" s="193"/>
      <c r="AC817" s="193"/>
      <c r="AD817" s="193"/>
      <c r="AE817" s="193"/>
      <c r="AF817" s="193"/>
      <c r="AG817" s="193"/>
      <c r="AH817" s="193"/>
      <c r="AI817" s="193"/>
      <c r="AJ817" s="193"/>
      <c r="AK817" s="193"/>
      <c r="AL817" s="193"/>
      <c r="AM817" s="193"/>
    </row>
    <row r="818" spans="1:39" ht="12.75" customHeight="1">
      <c r="A818" s="193"/>
      <c r="B818" s="193"/>
      <c r="C818" s="193"/>
      <c r="D818" s="193"/>
      <c r="E818" s="193"/>
      <c r="F818" s="309"/>
      <c r="G818" s="309"/>
      <c r="H818" s="193"/>
      <c r="I818" s="193"/>
      <c r="J818" s="193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  <c r="AA818" s="193"/>
      <c r="AB818" s="193"/>
      <c r="AC818" s="193"/>
      <c r="AD818" s="193"/>
      <c r="AE818" s="193"/>
      <c r="AF818" s="193"/>
      <c r="AG818" s="193"/>
      <c r="AH818" s="193"/>
      <c r="AI818" s="193"/>
      <c r="AJ818" s="193"/>
      <c r="AK818" s="193"/>
      <c r="AL818" s="193"/>
      <c r="AM818" s="193"/>
    </row>
    <row r="819" spans="1:39" ht="12.75" customHeight="1">
      <c r="A819" s="193"/>
      <c r="B819" s="193"/>
      <c r="C819" s="193"/>
      <c r="D819" s="193"/>
      <c r="E819" s="193"/>
      <c r="F819" s="309"/>
      <c r="G819" s="309"/>
      <c r="H819" s="193"/>
      <c r="I819" s="193"/>
      <c r="J819" s="193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  <c r="AA819" s="193"/>
      <c r="AB819" s="193"/>
      <c r="AC819" s="193"/>
      <c r="AD819" s="193"/>
      <c r="AE819" s="193"/>
      <c r="AF819" s="193"/>
      <c r="AG819" s="193"/>
      <c r="AH819" s="193"/>
      <c r="AI819" s="193"/>
      <c r="AJ819" s="193"/>
      <c r="AK819" s="193"/>
      <c r="AL819" s="193"/>
      <c r="AM819" s="193"/>
    </row>
    <row r="820" spans="1:39" ht="12.75" customHeight="1">
      <c r="A820" s="193"/>
      <c r="B820" s="193"/>
      <c r="C820" s="193"/>
      <c r="D820" s="193"/>
      <c r="E820" s="193"/>
      <c r="F820" s="309"/>
      <c r="G820" s="309"/>
      <c r="H820" s="193"/>
      <c r="I820" s="193"/>
      <c r="J820" s="193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  <c r="AA820" s="193"/>
      <c r="AB820" s="193"/>
      <c r="AC820" s="193"/>
      <c r="AD820" s="193"/>
      <c r="AE820" s="193"/>
      <c r="AF820" s="193"/>
      <c r="AG820" s="193"/>
      <c r="AH820" s="193"/>
      <c r="AI820" s="193"/>
      <c r="AJ820" s="193"/>
      <c r="AK820" s="193"/>
      <c r="AL820" s="193"/>
      <c r="AM820" s="193"/>
    </row>
    <row r="821" spans="1:39" ht="12.75" customHeight="1">
      <c r="A821" s="193"/>
      <c r="B821" s="193"/>
      <c r="C821" s="193"/>
      <c r="D821" s="193"/>
      <c r="E821" s="193"/>
      <c r="F821" s="309"/>
      <c r="G821" s="309"/>
      <c r="H821" s="193"/>
      <c r="I821" s="193"/>
      <c r="J821" s="193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  <c r="AA821" s="193"/>
      <c r="AB821" s="193"/>
      <c r="AC821" s="193"/>
      <c r="AD821" s="193"/>
      <c r="AE821" s="193"/>
      <c r="AF821" s="193"/>
      <c r="AG821" s="193"/>
      <c r="AH821" s="193"/>
      <c r="AI821" s="193"/>
      <c r="AJ821" s="193"/>
      <c r="AK821" s="193"/>
      <c r="AL821" s="193"/>
      <c r="AM821" s="193"/>
    </row>
    <row r="822" spans="1:39" ht="12.75" customHeight="1">
      <c r="A822" s="193"/>
      <c r="B822" s="193"/>
      <c r="C822" s="193"/>
      <c r="D822" s="193"/>
      <c r="E822" s="193"/>
      <c r="F822" s="309"/>
      <c r="G822" s="309"/>
      <c r="H822" s="193"/>
      <c r="I822" s="193"/>
      <c r="J822" s="193"/>
      <c r="K822" s="193"/>
      <c r="L822" s="193"/>
      <c r="M822" s="193"/>
      <c r="N822" s="193"/>
      <c r="O822" s="193"/>
      <c r="P822" s="193"/>
      <c r="Q822" s="193"/>
      <c r="R822" s="193"/>
      <c r="S822" s="193"/>
      <c r="T822" s="193"/>
      <c r="U822" s="193"/>
      <c r="V822" s="193"/>
      <c r="W822" s="193"/>
      <c r="X822" s="193"/>
      <c r="Y822" s="193"/>
      <c r="Z822" s="193"/>
      <c r="AA822" s="193"/>
      <c r="AB822" s="193"/>
      <c r="AC822" s="193"/>
      <c r="AD822" s="193"/>
      <c r="AE822" s="193"/>
      <c r="AF822" s="193"/>
      <c r="AG822" s="193"/>
      <c r="AH822" s="193"/>
      <c r="AI822" s="193"/>
      <c r="AJ822" s="193"/>
      <c r="AK822" s="193"/>
      <c r="AL822" s="193"/>
      <c r="AM822" s="193"/>
    </row>
    <row r="823" spans="1:39" ht="12.75" customHeight="1">
      <c r="A823" s="193"/>
      <c r="B823" s="193"/>
      <c r="C823" s="193"/>
      <c r="D823" s="193"/>
      <c r="E823" s="193"/>
      <c r="F823" s="309"/>
      <c r="G823" s="309"/>
      <c r="H823" s="193"/>
      <c r="I823" s="193"/>
      <c r="J823" s="193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</row>
    <row r="824" spans="1:39" ht="12.75" customHeight="1">
      <c r="A824" s="193"/>
      <c r="B824" s="193"/>
      <c r="C824" s="193"/>
      <c r="D824" s="193"/>
      <c r="E824" s="193"/>
      <c r="F824" s="309"/>
      <c r="G824" s="309"/>
      <c r="H824" s="193"/>
      <c r="I824" s="193"/>
      <c r="J824" s="193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</row>
    <row r="825" spans="1:39" ht="12.75" customHeight="1">
      <c r="A825" s="193"/>
      <c r="B825" s="193"/>
      <c r="C825" s="193"/>
      <c r="D825" s="193"/>
      <c r="E825" s="193"/>
      <c r="F825" s="309"/>
      <c r="G825" s="309"/>
      <c r="H825" s="193"/>
      <c r="I825" s="193"/>
      <c r="J825" s="193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</row>
    <row r="826" spans="1:39" ht="12.75" customHeight="1">
      <c r="A826" s="193"/>
      <c r="B826" s="193"/>
      <c r="C826" s="193"/>
      <c r="D826" s="193"/>
      <c r="E826" s="193"/>
      <c r="F826" s="309"/>
      <c r="G826" s="309"/>
      <c r="H826" s="193"/>
      <c r="I826" s="193"/>
      <c r="J826" s="193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</row>
    <row r="827" spans="1:39" ht="12.75" customHeight="1">
      <c r="A827" s="193"/>
      <c r="B827" s="193"/>
      <c r="C827" s="193"/>
      <c r="D827" s="193"/>
      <c r="E827" s="193"/>
      <c r="F827" s="309"/>
      <c r="G827" s="309"/>
      <c r="H827" s="193"/>
      <c r="I827" s="193"/>
      <c r="J827" s="193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</row>
    <row r="828" spans="1:39" ht="12.75" customHeight="1">
      <c r="A828" s="193"/>
      <c r="B828" s="193"/>
      <c r="C828" s="193"/>
      <c r="D828" s="193"/>
      <c r="E828" s="193"/>
      <c r="F828" s="309"/>
      <c r="G828" s="309"/>
      <c r="H828" s="193"/>
      <c r="I828" s="193"/>
      <c r="J828" s="193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</row>
    <row r="829" spans="1:39" ht="12.75" customHeight="1">
      <c r="A829" s="193"/>
      <c r="B829" s="193"/>
      <c r="C829" s="193"/>
      <c r="D829" s="193"/>
      <c r="E829" s="193"/>
      <c r="F829" s="309"/>
      <c r="G829" s="309"/>
      <c r="H829" s="193"/>
      <c r="I829" s="193"/>
      <c r="J829" s="193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  <c r="AA829" s="193"/>
      <c r="AB829" s="193"/>
      <c r="AC829" s="193"/>
      <c r="AD829" s="193"/>
      <c r="AE829" s="193"/>
      <c r="AF829" s="193"/>
      <c r="AG829" s="193"/>
      <c r="AH829" s="193"/>
      <c r="AI829" s="193"/>
      <c r="AJ829" s="193"/>
      <c r="AK829" s="193"/>
      <c r="AL829" s="193"/>
      <c r="AM829" s="193"/>
    </row>
    <row r="830" spans="1:39" ht="12.75" customHeight="1">
      <c r="A830" s="193"/>
      <c r="B830" s="193"/>
      <c r="C830" s="193"/>
      <c r="D830" s="193"/>
      <c r="E830" s="193"/>
      <c r="F830" s="309"/>
      <c r="G830" s="309"/>
      <c r="H830" s="193"/>
      <c r="I830" s="193"/>
      <c r="J830" s="193"/>
      <c r="K830" s="193"/>
      <c r="L830" s="193"/>
      <c r="M830" s="193"/>
      <c r="N830" s="193"/>
      <c r="O830" s="193"/>
      <c r="P830" s="193"/>
      <c r="Q830" s="193"/>
      <c r="R830" s="193"/>
      <c r="S830" s="193"/>
      <c r="T830" s="193"/>
      <c r="U830" s="193"/>
      <c r="V830" s="193"/>
      <c r="W830" s="193"/>
      <c r="X830" s="193"/>
      <c r="Y830" s="193"/>
      <c r="Z830" s="193"/>
      <c r="AA830" s="193"/>
      <c r="AB830" s="193"/>
      <c r="AC830" s="193"/>
      <c r="AD830" s="193"/>
      <c r="AE830" s="193"/>
      <c r="AF830" s="193"/>
      <c r="AG830" s="193"/>
      <c r="AH830" s="193"/>
      <c r="AI830" s="193"/>
      <c r="AJ830" s="193"/>
      <c r="AK830" s="193"/>
      <c r="AL830" s="193"/>
      <c r="AM830" s="193"/>
    </row>
    <row r="831" spans="1:39" ht="12.75" customHeight="1">
      <c r="A831" s="193"/>
      <c r="B831" s="193"/>
      <c r="C831" s="193"/>
      <c r="D831" s="193"/>
      <c r="E831" s="193"/>
      <c r="F831" s="309"/>
      <c r="G831" s="309"/>
      <c r="H831" s="193"/>
      <c r="I831" s="193"/>
      <c r="J831" s="193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  <c r="AA831" s="193"/>
      <c r="AB831" s="193"/>
      <c r="AC831" s="193"/>
      <c r="AD831" s="193"/>
      <c r="AE831" s="193"/>
      <c r="AF831" s="193"/>
      <c r="AG831" s="193"/>
      <c r="AH831" s="193"/>
      <c r="AI831" s="193"/>
      <c r="AJ831" s="193"/>
      <c r="AK831" s="193"/>
      <c r="AL831" s="193"/>
      <c r="AM831" s="193"/>
    </row>
    <row r="832" spans="1:39" ht="12.75" customHeight="1">
      <c r="A832" s="193"/>
      <c r="B832" s="193"/>
      <c r="C832" s="193"/>
      <c r="D832" s="193"/>
      <c r="E832" s="193"/>
      <c r="F832" s="309"/>
      <c r="G832" s="309"/>
      <c r="H832" s="193"/>
      <c r="I832" s="193"/>
      <c r="J832" s="193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  <c r="AA832" s="193"/>
      <c r="AB832" s="193"/>
      <c r="AC832" s="193"/>
      <c r="AD832" s="193"/>
      <c r="AE832" s="193"/>
      <c r="AF832" s="193"/>
      <c r="AG832" s="193"/>
      <c r="AH832" s="193"/>
      <c r="AI832" s="193"/>
      <c r="AJ832" s="193"/>
      <c r="AK832" s="193"/>
      <c r="AL832" s="193"/>
      <c r="AM832" s="193"/>
    </row>
    <row r="833" spans="1:39" ht="12.75" customHeight="1">
      <c r="A833" s="193"/>
      <c r="B833" s="193"/>
      <c r="C833" s="193"/>
      <c r="D833" s="193"/>
      <c r="E833" s="193"/>
      <c r="F833" s="309"/>
      <c r="G833" s="309"/>
      <c r="H833" s="193"/>
      <c r="I833" s="193"/>
      <c r="J833" s="193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  <c r="AA833" s="193"/>
      <c r="AB833" s="193"/>
      <c r="AC833" s="193"/>
      <c r="AD833" s="193"/>
      <c r="AE833" s="193"/>
      <c r="AF833" s="193"/>
      <c r="AG833" s="193"/>
      <c r="AH833" s="193"/>
      <c r="AI833" s="193"/>
      <c r="AJ833" s="193"/>
      <c r="AK833" s="193"/>
      <c r="AL833" s="193"/>
      <c r="AM833" s="193"/>
    </row>
    <row r="834" spans="1:39" ht="12.75" customHeight="1">
      <c r="A834" s="193"/>
      <c r="B834" s="193"/>
      <c r="C834" s="193"/>
      <c r="D834" s="193"/>
      <c r="E834" s="193"/>
      <c r="F834" s="309"/>
      <c r="G834" s="309"/>
      <c r="H834" s="193"/>
      <c r="I834" s="193"/>
      <c r="J834" s="193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  <c r="AA834" s="193"/>
      <c r="AB834" s="193"/>
      <c r="AC834" s="193"/>
      <c r="AD834" s="193"/>
      <c r="AE834" s="193"/>
      <c r="AF834" s="193"/>
      <c r="AG834" s="193"/>
      <c r="AH834" s="193"/>
      <c r="AI834" s="193"/>
      <c r="AJ834" s="193"/>
      <c r="AK834" s="193"/>
      <c r="AL834" s="193"/>
      <c r="AM834" s="193"/>
    </row>
    <row r="835" spans="1:39" ht="12.75" customHeight="1">
      <c r="A835" s="193"/>
      <c r="B835" s="193"/>
      <c r="C835" s="193"/>
      <c r="D835" s="193"/>
      <c r="E835" s="193"/>
      <c r="F835" s="309"/>
      <c r="G835" s="309"/>
      <c r="H835" s="193"/>
      <c r="I835" s="193"/>
      <c r="J835" s="193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  <c r="AA835" s="193"/>
      <c r="AB835" s="193"/>
      <c r="AC835" s="193"/>
      <c r="AD835" s="193"/>
      <c r="AE835" s="193"/>
      <c r="AF835" s="193"/>
      <c r="AG835" s="193"/>
      <c r="AH835" s="193"/>
      <c r="AI835" s="193"/>
      <c r="AJ835" s="193"/>
      <c r="AK835" s="193"/>
      <c r="AL835" s="193"/>
      <c r="AM835" s="193"/>
    </row>
    <row r="836" spans="1:39" ht="12.75" customHeight="1">
      <c r="A836" s="193"/>
      <c r="B836" s="193"/>
      <c r="C836" s="193"/>
      <c r="D836" s="193"/>
      <c r="E836" s="193"/>
      <c r="F836" s="309"/>
      <c r="G836" s="309"/>
      <c r="H836" s="193"/>
      <c r="I836" s="193"/>
      <c r="J836" s="193"/>
      <c r="K836" s="193"/>
      <c r="L836" s="193"/>
      <c r="M836" s="193"/>
      <c r="N836" s="193"/>
      <c r="O836" s="193"/>
      <c r="P836" s="193"/>
      <c r="Q836" s="193"/>
      <c r="R836" s="193"/>
      <c r="S836" s="193"/>
      <c r="T836" s="193"/>
      <c r="U836" s="193"/>
      <c r="V836" s="193"/>
      <c r="W836" s="193"/>
      <c r="X836" s="193"/>
      <c r="Y836" s="193"/>
      <c r="Z836" s="193"/>
      <c r="AA836" s="193"/>
      <c r="AB836" s="193"/>
      <c r="AC836" s="193"/>
      <c r="AD836" s="193"/>
      <c r="AE836" s="193"/>
      <c r="AF836" s="193"/>
      <c r="AG836" s="193"/>
      <c r="AH836" s="193"/>
      <c r="AI836" s="193"/>
      <c r="AJ836" s="193"/>
      <c r="AK836" s="193"/>
      <c r="AL836" s="193"/>
      <c r="AM836" s="193"/>
    </row>
    <row r="837" spans="1:39" ht="12.75" customHeight="1">
      <c r="A837" s="193"/>
      <c r="B837" s="193"/>
      <c r="C837" s="193"/>
      <c r="D837" s="193"/>
      <c r="E837" s="193"/>
      <c r="F837" s="309"/>
      <c r="G837" s="309"/>
      <c r="H837" s="193"/>
      <c r="I837" s="193"/>
      <c r="J837" s="193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  <c r="AA837" s="193"/>
      <c r="AB837" s="193"/>
      <c r="AC837" s="193"/>
      <c r="AD837" s="193"/>
      <c r="AE837" s="193"/>
      <c r="AF837" s="193"/>
      <c r="AG837" s="193"/>
      <c r="AH837" s="193"/>
      <c r="AI837" s="193"/>
      <c r="AJ837" s="193"/>
      <c r="AK837" s="193"/>
      <c r="AL837" s="193"/>
      <c r="AM837" s="193"/>
    </row>
    <row r="838" spans="1:39" ht="12.75" customHeight="1">
      <c r="A838" s="193"/>
      <c r="B838" s="193"/>
      <c r="C838" s="193"/>
      <c r="D838" s="193"/>
      <c r="E838" s="193"/>
      <c r="F838" s="309"/>
      <c r="G838" s="309"/>
      <c r="H838" s="193"/>
      <c r="I838" s="193"/>
      <c r="J838" s="193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  <c r="AA838" s="193"/>
      <c r="AB838" s="193"/>
      <c r="AC838" s="193"/>
      <c r="AD838" s="193"/>
      <c r="AE838" s="193"/>
      <c r="AF838" s="193"/>
      <c r="AG838" s="193"/>
      <c r="AH838" s="193"/>
      <c r="AI838" s="193"/>
      <c r="AJ838" s="193"/>
      <c r="AK838" s="193"/>
      <c r="AL838" s="193"/>
      <c r="AM838" s="193"/>
    </row>
    <row r="839" spans="1:39" ht="12.75" customHeight="1">
      <c r="A839" s="193"/>
      <c r="B839" s="193"/>
      <c r="C839" s="193"/>
      <c r="D839" s="193"/>
      <c r="E839" s="193"/>
      <c r="F839" s="309"/>
      <c r="G839" s="309"/>
      <c r="H839" s="193"/>
      <c r="I839" s="193"/>
      <c r="J839" s="193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  <c r="AA839" s="193"/>
      <c r="AB839" s="193"/>
      <c r="AC839" s="193"/>
      <c r="AD839" s="193"/>
      <c r="AE839" s="193"/>
      <c r="AF839" s="193"/>
      <c r="AG839" s="193"/>
      <c r="AH839" s="193"/>
      <c r="AI839" s="193"/>
      <c r="AJ839" s="193"/>
      <c r="AK839" s="193"/>
      <c r="AL839" s="193"/>
      <c r="AM839" s="193"/>
    </row>
    <row r="840" spans="1:39" ht="12.75" customHeight="1">
      <c r="A840" s="193"/>
      <c r="B840" s="193"/>
      <c r="C840" s="193"/>
      <c r="D840" s="193"/>
      <c r="E840" s="193"/>
      <c r="F840" s="309"/>
      <c r="G840" s="309"/>
      <c r="H840" s="193"/>
      <c r="I840" s="193"/>
      <c r="J840" s="193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  <c r="AA840" s="193"/>
      <c r="AB840" s="193"/>
      <c r="AC840" s="193"/>
      <c r="AD840" s="193"/>
      <c r="AE840" s="193"/>
      <c r="AF840" s="193"/>
      <c r="AG840" s="193"/>
      <c r="AH840" s="193"/>
      <c r="AI840" s="193"/>
      <c r="AJ840" s="193"/>
      <c r="AK840" s="193"/>
      <c r="AL840" s="193"/>
      <c r="AM840" s="193"/>
    </row>
    <row r="841" spans="1:39" ht="12.75" customHeight="1">
      <c r="A841" s="193"/>
      <c r="B841" s="193"/>
      <c r="C841" s="193"/>
      <c r="D841" s="193"/>
      <c r="E841" s="193"/>
      <c r="F841" s="309"/>
      <c r="G841" s="309"/>
      <c r="H841" s="193"/>
      <c r="I841" s="193"/>
      <c r="J841" s="193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  <c r="AA841" s="193"/>
      <c r="AB841" s="193"/>
      <c r="AC841" s="193"/>
      <c r="AD841" s="193"/>
      <c r="AE841" s="193"/>
      <c r="AF841" s="193"/>
      <c r="AG841" s="193"/>
      <c r="AH841" s="193"/>
      <c r="AI841" s="193"/>
      <c r="AJ841" s="193"/>
      <c r="AK841" s="193"/>
      <c r="AL841" s="193"/>
      <c r="AM841" s="193"/>
    </row>
    <row r="842" spans="1:39" ht="12.75" customHeight="1">
      <c r="A842" s="193"/>
      <c r="B842" s="193"/>
      <c r="C842" s="193"/>
      <c r="D842" s="193"/>
      <c r="E842" s="193"/>
      <c r="F842" s="309"/>
      <c r="G842" s="309"/>
      <c r="H842" s="193"/>
      <c r="I842" s="193"/>
      <c r="J842" s="193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  <c r="AA842" s="193"/>
      <c r="AB842" s="193"/>
      <c r="AC842" s="193"/>
      <c r="AD842" s="193"/>
      <c r="AE842" s="193"/>
      <c r="AF842" s="193"/>
      <c r="AG842" s="193"/>
      <c r="AH842" s="193"/>
      <c r="AI842" s="193"/>
      <c r="AJ842" s="193"/>
      <c r="AK842" s="193"/>
      <c r="AL842" s="193"/>
      <c r="AM842" s="193"/>
    </row>
    <row r="843" spans="1:39" ht="12.75" customHeight="1">
      <c r="A843" s="193"/>
      <c r="B843" s="193"/>
      <c r="C843" s="193"/>
      <c r="D843" s="193"/>
      <c r="E843" s="193"/>
      <c r="F843" s="309"/>
      <c r="G843" s="309"/>
      <c r="H843" s="193"/>
      <c r="I843" s="193"/>
      <c r="J843" s="193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  <c r="AA843" s="193"/>
      <c r="AB843" s="193"/>
      <c r="AC843" s="193"/>
      <c r="AD843" s="193"/>
      <c r="AE843" s="193"/>
      <c r="AF843" s="193"/>
      <c r="AG843" s="193"/>
      <c r="AH843" s="193"/>
      <c r="AI843" s="193"/>
      <c r="AJ843" s="193"/>
      <c r="AK843" s="193"/>
      <c r="AL843" s="193"/>
      <c r="AM843" s="193"/>
    </row>
    <row r="844" spans="1:39" ht="12.75" customHeight="1">
      <c r="A844" s="193"/>
      <c r="B844" s="193"/>
      <c r="C844" s="193"/>
      <c r="D844" s="193"/>
      <c r="E844" s="193"/>
      <c r="F844" s="309"/>
      <c r="G844" s="309"/>
      <c r="H844" s="193"/>
      <c r="I844" s="193"/>
      <c r="J844" s="193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  <c r="AA844" s="193"/>
      <c r="AB844" s="193"/>
      <c r="AC844" s="193"/>
      <c r="AD844" s="193"/>
      <c r="AE844" s="193"/>
      <c r="AF844" s="193"/>
      <c r="AG844" s="193"/>
      <c r="AH844" s="193"/>
      <c r="AI844" s="193"/>
      <c r="AJ844" s="193"/>
      <c r="AK844" s="193"/>
      <c r="AL844" s="193"/>
      <c r="AM844" s="193"/>
    </row>
    <row r="845" spans="1:39" ht="12.75" customHeight="1">
      <c r="A845" s="193"/>
      <c r="B845" s="193"/>
      <c r="C845" s="193"/>
      <c r="D845" s="193"/>
      <c r="E845" s="193"/>
      <c r="F845" s="309"/>
      <c r="G845" s="309"/>
      <c r="H845" s="193"/>
      <c r="I845" s="193"/>
      <c r="J845" s="193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  <c r="AA845" s="193"/>
      <c r="AB845" s="193"/>
      <c r="AC845" s="193"/>
      <c r="AD845" s="193"/>
      <c r="AE845" s="193"/>
      <c r="AF845" s="193"/>
      <c r="AG845" s="193"/>
      <c r="AH845" s="193"/>
      <c r="AI845" s="193"/>
      <c r="AJ845" s="193"/>
      <c r="AK845" s="193"/>
      <c r="AL845" s="193"/>
      <c r="AM845" s="193"/>
    </row>
    <row r="846" spans="1:39" ht="12.75" customHeight="1">
      <c r="A846" s="193"/>
      <c r="B846" s="193"/>
      <c r="C846" s="193"/>
      <c r="D846" s="193"/>
      <c r="E846" s="193"/>
      <c r="F846" s="309"/>
      <c r="G846" s="309"/>
      <c r="H846" s="193"/>
      <c r="I846" s="193"/>
      <c r="J846" s="193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  <c r="AA846" s="193"/>
      <c r="AB846" s="193"/>
      <c r="AC846" s="193"/>
      <c r="AD846" s="193"/>
      <c r="AE846" s="193"/>
      <c r="AF846" s="193"/>
      <c r="AG846" s="193"/>
      <c r="AH846" s="193"/>
      <c r="AI846" s="193"/>
      <c r="AJ846" s="193"/>
      <c r="AK846" s="193"/>
      <c r="AL846" s="193"/>
      <c r="AM846" s="193"/>
    </row>
    <row r="847" spans="1:39" ht="12.75" customHeight="1">
      <c r="A847" s="193"/>
      <c r="B847" s="193"/>
      <c r="C847" s="193"/>
      <c r="D847" s="193"/>
      <c r="E847" s="193"/>
      <c r="F847" s="309"/>
      <c r="G847" s="309"/>
      <c r="H847" s="193"/>
      <c r="I847" s="193"/>
      <c r="J847" s="193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  <c r="AA847" s="193"/>
      <c r="AB847" s="193"/>
      <c r="AC847" s="193"/>
      <c r="AD847" s="193"/>
      <c r="AE847" s="193"/>
      <c r="AF847" s="193"/>
      <c r="AG847" s="193"/>
      <c r="AH847" s="193"/>
      <c r="AI847" s="193"/>
      <c r="AJ847" s="193"/>
      <c r="AK847" s="193"/>
      <c r="AL847" s="193"/>
      <c r="AM847" s="193"/>
    </row>
    <row r="848" spans="1:39" ht="12.75" customHeight="1">
      <c r="A848" s="193"/>
      <c r="B848" s="193"/>
      <c r="C848" s="193"/>
      <c r="D848" s="193"/>
      <c r="E848" s="193"/>
      <c r="F848" s="309"/>
      <c r="G848" s="309"/>
      <c r="H848" s="193"/>
      <c r="I848" s="193"/>
      <c r="J848" s="193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  <c r="AA848" s="193"/>
      <c r="AB848" s="193"/>
      <c r="AC848" s="193"/>
      <c r="AD848" s="193"/>
      <c r="AE848" s="193"/>
      <c r="AF848" s="193"/>
      <c r="AG848" s="193"/>
      <c r="AH848" s="193"/>
      <c r="AI848" s="193"/>
      <c r="AJ848" s="193"/>
      <c r="AK848" s="193"/>
      <c r="AL848" s="193"/>
      <c r="AM848" s="193"/>
    </row>
    <row r="849" spans="1:39" ht="12.75" customHeight="1">
      <c r="A849" s="193"/>
      <c r="B849" s="193"/>
      <c r="C849" s="193"/>
      <c r="D849" s="193"/>
      <c r="E849" s="193"/>
      <c r="F849" s="309"/>
      <c r="G849" s="309"/>
      <c r="H849" s="193"/>
      <c r="I849" s="193"/>
      <c r="J849" s="193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  <c r="AA849" s="193"/>
      <c r="AB849" s="193"/>
      <c r="AC849" s="193"/>
      <c r="AD849" s="193"/>
      <c r="AE849" s="193"/>
      <c r="AF849" s="193"/>
      <c r="AG849" s="193"/>
      <c r="AH849" s="193"/>
      <c r="AI849" s="193"/>
      <c r="AJ849" s="193"/>
      <c r="AK849" s="193"/>
      <c r="AL849" s="193"/>
      <c r="AM849" s="193"/>
    </row>
    <row r="850" spans="1:39" ht="12.75" customHeight="1">
      <c r="A850" s="193"/>
      <c r="B850" s="193"/>
      <c r="C850" s="193"/>
      <c r="D850" s="193"/>
      <c r="E850" s="193"/>
      <c r="F850" s="309"/>
      <c r="G850" s="309"/>
      <c r="H850" s="193"/>
      <c r="I850" s="193"/>
      <c r="J850" s="193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  <c r="AA850" s="193"/>
      <c r="AB850" s="193"/>
      <c r="AC850" s="193"/>
      <c r="AD850" s="193"/>
      <c r="AE850" s="193"/>
      <c r="AF850" s="193"/>
      <c r="AG850" s="193"/>
      <c r="AH850" s="193"/>
      <c r="AI850" s="193"/>
      <c r="AJ850" s="193"/>
      <c r="AK850" s="193"/>
      <c r="AL850" s="193"/>
      <c r="AM850" s="193"/>
    </row>
    <row r="851" spans="1:39" ht="12.75" customHeight="1">
      <c r="A851" s="193"/>
      <c r="B851" s="193"/>
      <c r="C851" s="193"/>
      <c r="D851" s="193"/>
      <c r="E851" s="193"/>
      <c r="F851" s="309"/>
      <c r="G851" s="309"/>
      <c r="H851" s="193"/>
      <c r="I851" s="193"/>
      <c r="J851" s="193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  <c r="AA851" s="193"/>
      <c r="AB851" s="193"/>
      <c r="AC851" s="193"/>
      <c r="AD851" s="193"/>
      <c r="AE851" s="193"/>
      <c r="AF851" s="193"/>
      <c r="AG851" s="193"/>
      <c r="AH851" s="193"/>
      <c r="AI851" s="193"/>
      <c r="AJ851" s="193"/>
      <c r="AK851" s="193"/>
      <c r="AL851" s="193"/>
      <c r="AM851" s="193"/>
    </row>
    <row r="852" spans="1:39" ht="12.75" customHeight="1">
      <c r="A852" s="193"/>
      <c r="B852" s="193"/>
      <c r="C852" s="193"/>
      <c r="D852" s="193"/>
      <c r="E852" s="193"/>
      <c r="F852" s="309"/>
      <c r="G852" s="309"/>
      <c r="H852" s="193"/>
      <c r="I852" s="193"/>
      <c r="J852" s="193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  <c r="AA852" s="193"/>
      <c r="AB852" s="193"/>
      <c r="AC852" s="193"/>
      <c r="AD852" s="193"/>
      <c r="AE852" s="193"/>
      <c r="AF852" s="193"/>
      <c r="AG852" s="193"/>
      <c r="AH852" s="193"/>
      <c r="AI852" s="193"/>
      <c r="AJ852" s="193"/>
      <c r="AK852" s="193"/>
      <c r="AL852" s="193"/>
      <c r="AM852" s="193"/>
    </row>
    <row r="853" spans="1:39" ht="12.75" customHeight="1">
      <c r="A853" s="193"/>
      <c r="B853" s="193"/>
      <c r="C853" s="193"/>
      <c r="D853" s="193"/>
      <c r="E853" s="193"/>
      <c r="F853" s="309"/>
      <c r="G853" s="309"/>
      <c r="H853" s="193"/>
      <c r="I853" s="193"/>
      <c r="J853" s="193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  <c r="AA853" s="193"/>
      <c r="AB853" s="193"/>
      <c r="AC853" s="193"/>
      <c r="AD853" s="193"/>
      <c r="AE853" s="193"/>
      <c r="AF853" s="193"/>
      <c r="AG853" s="193"/>
      <c r="AH853" s="193"/>
      <c r="AI853" s="193"/>
      <c r="AJ853" s="193"/>
      <c r="AK853" s="193"/>
      <c r="AL853" s="193"/>
      <c r="AM853" s="193"/>
    </row>
    <row r="854" spans="1:39" ht="12.75" customHeight="1">
      <c r="A854" s="193"/>
      <c r="B854" s="193"/>
      <c r="C854" s="193"/>
      <c r="D854" s="193"/>
      <c r="E854" s="193"/>
      <c r="F854" s="309"/>
      <c r="G854" s="309"/>
      <c r="H854" s="193"/>
      <c r="I854" s="193"/>
      <c r="J854" s="193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  <c r="AA854" s="193"/>
      <c r="AB854" s="193"/>
      <c r="AC854" s="193"/>
      <c r="AD854" s="193"/>
      <c r="AE854" s="193"/>
      <c r="AF854" s="193"/>
      <c r="AG854" s="193"/>
      <c r="AH854" s="193"/>
      <c r="AI854" s="193"/>
      <c r="AJ854" s="193"/>
      <c r="AK854" s="193"/>
      <c r="AL854" s="193"/>
      <c r="AM854" s="193"/>
    </row>
    <row r="855" spans="1:39" ht="12.75" customHeight="1">
      <c r="A855" s="193"/>
      <c r="B855" s="193"/>
      <c r="C855" s="193"/>
      <c r="D855" s="193"/>
      <c r="E855" s="193"/>
      <c r="F855" s="309"/>
      <c r="G855" s="309"/>
      <c r="H855" s="193"/>
      <c r="I855" s="193"/>
      <c r="J855" s="193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  <c r="AA855" s="193"/>
      <c r="AB855" s="193"/>
      <c r="AC855" s="193"/>
      <c r="AD855" s="193"/>
      <c r="AE855" s="193"/>
      <c r="AF855" s="193"/>
      <c r="AG855" s="193"/>
      <c r="AH855" s="193"/>
      <c r="AI855" s="193"/>
      <c r="AJ855" s="193"/>
      <c r="AK855" s="193"/>
      <c r="AL855" s="193"/>
      <c r="AM855" s="193"/>
    </row>
    <row r="856" spans="1:39" ht="12.75" customHeight="1">
      <c r="A856" s="193"/>
      <c r="B856" s="193"/>
      <c r="C856" s="193"/>
      <c r="D856" s="193"/>
      <c r="E856" s="193"/>
      <c r="F856" s="309"/>
      <c r="G856" s="309"/>
      <c r="H856" s="193"/>
      <c r="I856" s="193"/>
      <c r="J856" s="193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  <c r="AA856" s="193"/>
      <c r="AB856" s="193"/>
      <c r="AC856" s="193"/>
      <c r="AD856" s="193"/>
      <c r="AE856" s="193"/>
      <c r="AF856" s="193"/>
      <c r="AG856" s="193"/>
      <c r="AH856" s="193"/>
      <c r="AI856" s="193"/>
      <c r="AJ856" s="193"/>
      <c r="AK856" s="193"/>
      <c r="AL856" s="193"/>
      <c r="AM856" s="193"/>
    </row>
    <row r="857" spans="1:39" ht="12.75" customHeight="1">
      <c r="A857" s="193"/>
      <c r="B857" s="193"/>
      <c r="C857" s="193"/>
      <c r="D857" s="193"/>
      <c r="E857" s="193"/>
      <c r="F857" s="309"/>
      <c r="G857" s="309"/>
      <c r="H857" s="193"/>
      <c r="I857" s="193"/>
      <c r="J857" s="193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  <c r="AA857" s="193"/>
      <c r="AB857" s="193"/>
      <c r="AC857" s="193"/>
      <c r="AD857" s="193"/>
      <c r="AE857" s="193"/>
      <c r="AF857" s="193"/>
      <c r="AG857" s="193"/>
      <c r="AH857" s="193"/>
      <c r="AI857" s="193"/>
      <c r="AJ857" s="193"/>
      <c r="AK857" s="193"/>
      <c r="AL857" s="193"/>
      <c r="AM857" s="193"/>
    </row>
    <row r="858" spans="1:39" ht="12.75" customHeight="1">
      <c r="A858" s="193"/>
      <c r="B858" s="193"/>
      <c r="C858" s="193"/>
      <c r="D858" s="193"/>
      <c r="E858" s="193"/>
      <c r="F858" s="309"/>
      <c r="G858" s="309"/>
      <c r="H858" s="193"/>
      <c r="I858" s="193"/>
      <c r="J858" s="193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  <c r="AA858" s="193"/>
      <c r="AB858" s="193"/>
      <c r="AC858" s="193"/>
      <c r="AD858" s="193"/>
      <c r="AE858" s="193"/>
      <c r="AF858" s="193"/>
      <c r="AG858" s="193"/>
      <c r="AH858" s="193"/>
      <c r="AI858" s="193"/>
      <c r="AJ858" s="193"/>
      <c r="AK858" s="193"/>
      <c r="AL858" s="193"/>
      <c r="AM858" s="193"/>
    </row>
    <row r="859" spans="1:39" ht="12.75" customHeight="1">
      <c r="A859" s="193"/>
      <c r="B859" s="193"/>
      <c r="C859" s="193"/>
      <c r="D859" s="193"/>
      <c r="E859" s="193"/>
      <c r="F859" s="309"/>
      <c r="G859" s="309"/>
      <c r="H859" s="193"/>
      <c r="I859" s="193"/>
      <c r="J859" s="193"/>
      <c r="K859" s="193"/>
      <c r="L859" s="193"/>
      <c r="M859" s="193"/>
      <c r="N859" s="193"/>
      <c r="O859" s="193"/>
      <c r="P859" s="193"/>
      <c r="Q859" s="193"/>
      <c r="R859" s="193"/>
      <c r="S859" s="193"/>
      <c r="T859" s="193"/>
      <c r="U859" s="193"/>
      <c r="V859" s="193"/>
      <c r="W859" s="193"/>
      <c r="X859" s="193"/>
      <c r="Y859" s="193"/>
      <c r="Z859" s="193"/>
      <c r="AA859" s="193"/>
      <c r="AB859" s="193"/>
      <c r="AC859" s="193"/>
      <c r="AD859" s="193"/>
      <c r="AE859" s="193"/>
      <c r="AF859" s="193"/>
      <c r="AG859" s="193"/>
      <c r="AH859" s="193"/>
      <c r="AI859" s="193"/>
      <c r="AJ859" s="193"/>
      <c r="AK859" s="193"/>
      <c r="AL859" s="193"/>
      <c r="AM859" s="193"/>
    </row>
    <row r="860" spans="1:39" ht="12.75" customHeight="1">
      <c r="A860" s="193"/>
      <c r="B860" s="193"/>
      <c r="C860" s="193"/>
      <c r="D860" s="193"/>
      <c r="E860" s="193"/>
      <c r="F860" s="309"/>
      <c r="G860" s="309"/>
      <c r="H860" s="193"/>
      <c r="I860" s="193"/>
      <c r="J860" s="193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  <c r="AA860" s="193"/>
      <c r="AB860" s="193"/>
      <c r="AC860" s="193"/>
      <c r="AD860" s="193"/>
      <c r="AE860" s="193"/>
      <c r="AF860" s="193"/>
      <c r="AG860" s="193"/>
      <c r="AH860" s="193"/>
      <c r="AI860" s="193"/>
      <c r="AJ860" s="193"/>
      <c r="AK860" s="193"/>
      <c r="AL860" s="193"/>
      <c r="AM860" s="193"/>
    </row>
    <row r="861" spans="1:39" ht="12.75" customHeight="1">
      <c r="A861" s="193"/>
      <c r="B861" s="193"/>
      <c r="C861" s="193"/>
      <c r="D861" s="193"/>
      <c r="E861" s="193"/>
      <c r="F861" s="309"/>
      <c r="G861" s="309"/>
      <c r="H861" s="193"/>
      <c r="I861" s="193"/>
      <c r="J861" s="193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  <c r="AA861" s="193"/>
      <c r="AB861" s="193"/>
      <c r="AC861" s="193"/>
      <c r="AD861" s="193"/>
      <c r="AE861" s="193"/>
      <c r="AF861" s="193"/>
      <c r="AG861" s="193"/>
      <c r="AH861" s="193"/>
      <c r="AI861" s="193"/>
      <c r="AJ861" s="193"/>
      <c r="AK861" s="193"/>
      <c r="AL861" s="193"/>
      <c r="AM861" s="193"/>
    </row>
    <row r="862" spans="1:39" ht="12.75" customHeight="1">
      <c r="A862" s="193"/>
      <c r="B862" s="193"/>
      <c r="C862" s="193"/>
      <c r="D862" s="193"/>
      <c r="E862" s="193"/>
      <c r="F862" s="309"/>
      <c r="G862" s="309"/>
      <c r="H862" s="193"/>
      <c r="I862" s="193"/>
      <c r="J862" s="193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  <c r="AA862" s="193"/>
      <c r="AB862" s="193"/>
      <c r="AC862" s="193"/>
      <c r="AD862" s="193"/>
      <c r="AE862" s="193"/>
      <c r="AF862" s="193"/>
      <c r="AG862" s="193"/>
      <c r="AH862" s="193"/>
      <c r="AI862" s="193"/>
      <c r="AJ862" s="193"/>
      <c r="AK862" s="193"/>
      <c r="AL862" s="193"/>
      <c r="AM862" s="193"/>
    </row>
    <row r="863" spans="1:39" ht="12.75" customHeight="1">
      <c r="A863" s="193"/>
      <c r="B863" s="193"/>
      <c r="C863" s="193"/>
      <c r="D863" s="193"/>
      <c r="E863" s="193"/>
      <c r="F863" s="309"/>
      <c r="G863" s="309"/>
      <c r="H863" s="193"/>
      <c r="I863" s="193"/>
      <c r="J863" s="193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  <c r="AA863" s="193"/>
      <c r="AB863" s="193"/>
      <c r="AC863" s="193"/>
      <c r="AD863" s="193"/>
      <c r="AE863" s="193"/>
      <c r="AF863" s="193"/>
      <c r="AG863" s="193"/>
      <c r="AH863" s="193"/>
      <c r="AI863" s="193"/>
      <c r="AJ863" s="193"/>
      <c r="AK863" s="193"/>
      <c r="AL863" s="193"/>
      <c r="AM863" s="193"/>
    </row>
    <row r="864" spans="1:39" ht="12.75" customHeight="1">
      <c r="A864" s="193"/>
      <c r="B864" s="193"/>
      <c r="C864" s="193"/>
      <c r="D864" s="193"/>
      <c r="E864" s="193"/>
      <c r="F864" s="309"/>
      <c r="G864" s="309"/>
      <c r="H864" s="193"/>
      <c r="I864" s="193"/>
      <c r="J864" s="193"/>
      <c r="K864" s="193"/>
      <c r="L864" s="193"/>
      <c r="M864" s="193"/>
      <c r="N864" s="193"/>
      <c r="O864" s="193"/>
      <c r="P864" s="193"/>
      <c r="Q864" s="193"/>
      <c r="R864" s="193"/>
      <c r="S864" s="193"/>
      <c r="T864" s="193"/>
      <c r="U864" s="193"/>
      <c r="V864" s="193"/>
      <c r="W864" s="193"/>
      <c r="X864" s="193"/>
      <c r="Y864" s="193"/>
      <c r="Z864" s="193"/>
      <c r="AA864" s="193"/>
      <c r="AB864" s="193"/>
      <c r="AC864" s="193"/>
      <c r="AD864" s="193"/>
      <c r="AE864" s="193"/>
      <c r="AF864" s="193"/>
      <c r="AG864" s="193"/>
      <c r="AH864" s="193"/>
      <c r="AI864" s="193"/>
      <c r="AJ864" s="193"/>
      <c r="AK864" s="193"/>
      <c r="AL864" s="193"/>
      <c r="AM864" s="193"/>
    </row>
    <row r="865" spans="1:39" ht="12.75" customHeight="1">
      <c r="A865" s="193"/>
      <c r="B865" s="193"/>
      <c r="C865" s="193"/>
      <c r="D865" s="193"/>
      <c r="E865" s="193"/>
      <c r="F865" s="309"/>
      <c r="G865" s="309"/>
      <c r="H865" s="193"/>
      <c r="I865" s="193"/>
      <c r="J865" s="193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  <c r="AA865" s="193"/>
      <c r="AB865" s="193"/>
      <c r="AC865" s="193"/>
      <c r="AD865" s="193"/>
      <c r="AE865" s="193"/>
      <c r="AF865" s="193"/>
      <c r="AG865" s="193"/>
      <c r="AH865" s="193"/>
      <c r="AI865" s="193"/>
      <c r="AJ865" s="193"/>
      <c r="AK865" s="193"/>
      <c r="AL865" s="193"/>
      <c r="AM865" s="193"/>
    </row>
    <row r="866" spans="1:39" ht="12.75" customHeight="1">
      <c r="A866" s="193"/>
      <c r="B866" s="193"/>
      <c r="C866" s="193"/>
      <c r="D866" s="193"/>
      <c r="E866" s="193"/>
      <c r="F866" s="309"/>
      <c r="G866" s="309"/>
      <c r="H866" s="193"/>
      <c r="I866" s="193"/>
      <c r="J866" s="193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  <c r="AA866" s="193"/>
      <c r="AB866" s="193"/>
      <c r="AC866" s="193"/>
      <c r="AD866" s="193"/>
      <c r="AE866" s="193"/>
      <c r="AF866" s="193"/>
      <c r="AG866" s="193"/>
      <c r="AH866" s="193"/>
      <c r="AI866" s="193"/>
      <c r="AJ866" s="193"/>
      <c r="AK866" s="193"/>
      <c r="AL866" s="193"/>
      <c r="AM866" s="193"/>
    </row>
    <row r="867" spans="1:39" ht="12.75" customHeight="1">
      <c r="A867" s="193"/>
      <c r="B867" s="193"/>
      <c r="C867" s="193"/>
      <c r="D867" s="193"/>
      <c r="E867" s="193"/>
      <c r="F867" s="309"/>
      <c r="G867" s="309"/>
      <c r="H867" s="193"/>
      <c r="I867" s="193"/>
      <c r="J867" s="193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  <c r="AA867" s="193"/>
      <c r="AB867" s="193"/>
      <c r="AC867" s="193"/>
      <c r="AD867" s="193"/>
      <c r="AE867" s="193"/>
      <c r="AF867" s="193"/>
      <c r="AG867" s="193"/>
      <c r="AH867" s="193"/>
      <c r="AI867" s="193"/>
      <c r="AJ867" s="193"/>
      <c r="AK867" s="193"/>
      <c r="AL867" s="193"/>
      <c r="AM867" s="193"/>
    </row>
    <row r="868" spans="1:39" ht="12.75" customHeight="1">
      <c r="A868" s="193"/>
      <c r="B868" s="193"/>
      <c r="C868" s="193"/>
      <c r="D868" s="193"/>
      <c r="E868" s="193"/>
      <c r="F868" s="309"/>
      <c r="G868" s="309"/>
      <c r="H868" s="193"/>
      <c r="I868" s="193"/>
      <c r="J868" s="193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  <c r="AA868" s="193"/>
      <c r="AB868" s="193"/>
      <c r="AC868" s="193"/>
      <c r="AD868" s="193"/>
      <c r="AE868" s="193"/>
      <c r="AF868" s="193"/>
      <c r="AG868" s="193"/>
      <c r="AH868" s="193"/>
      <c r="AI868" s="193"/>
      <c r="AJ868" s="193"/>
      <c r="AK868" s="193"/>
      <c r="AL868" s="193"/>
      <c r="AM868" s="193"/>
    </row>
    <row r="869" spans="1:39" ht="12.75" customHeight="1">
      <c r="A869" s="193"/>
      <c r="B869" s="193"/>
      <c r="C869" s="193"/>
      <c r="D869" s="193"/>
      <c r="E869" s="193"/>
      <c r="F869" s="309"/>
      <c r="G869" s="309"/>
      <c r="H869" s="193"/>
      <c r="I869" s="193"/>
      <c r="J869" s="193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  <c r="AA869" s="193"/>
      <c r="AB869" s="193"/>
      <c r="AC869" s="193"/>
      <c r="AD869" s="193"/>
      <c r="AE869" s="193"/>
      <c r="AF869" s="193"/>
      <c r="AG869" s="193"/>
      <c r="AH869" s="193"/>
      <c r="AI869" s="193"/>
      <c r="AJ869" s="193"/>
      <c r="AK869" s="193"/>
      <c r="AL869" s="193"/>
      <c r="AM869" s="193"/>
    </row>
    <row r="870" spans="1:39" ht="12.75" customHeight="1">
      <c r="A870" s="193"/>
      <c r="B870" s="193"/>
      <c r="C870" s="193"/>
      <c r="D870" s="193"/>
      <c r="E870" s="193"/>
      <c r="F870" s="309"/>
      <c r="G870" s="309"/>
      <c r="H870" s="193"/>
      <c r="I870" s="193"/>
      <c r="J870" s="193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  <c r="AA870" s="193"/>
      <c r="AB870" s="193"/>
      <c r="AC870" s="193"/>
      <c r="AD870" s="193"/>
      <c r="AE870" s="193"/>
      <c r="AF870" s="193"/>
      <c r="AG870" s="193"/>
      <c r="AH870" s="193"/>
      <c r="AI870" s="193"/>
      <c r="AJ870" s="193"/>
      <c r="AK870" s="193"/>
      <c r="AL870" s="193"/>
      <c r="AM870" s="193"/>
    </row>
    <row r="871" spans="1:39" ht="12.75" customHeight="1">
      <c r="A871" s="193"/>
      <c r="B871" s="193"/>
      <c r="C871" s="193"/>
      <c r="D871" s="193"/>
      <c r="E871" s="193"/>
      <c r="F871" s="309"/>
      <c r="G871" s="309"/>
      <c r="H871" s="193"/>
      <c r="I871" s="193"/>
      <c r="J871" s="193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  <c r="AA871" s="193"/>
      <c r="AB871" s="193"/>
      <c r="AC871" s="193"/>
      <c r="AD871" s="193"/>
      <c r="AE871" s="193"/>
      <c r="AF871" s="193"/>
      <c r="AG871" s="193"/>
      <c r="AH871" s="193"/>
      <c r="AI871" s="193"/>
      <c r="AJ871" s="193"/>
      <c r="AK871" s="193"/>
      <c r="AL871" s="193"/>
      <c r="AM871" s="193"/>
    </row>
    <row r="872" spans="1:39" ht="12.75" customHeight="1">
      <c r="A872" s="193"/>
      <c r="B872" s="193"/>
      <c r="C872" s="193"/>
      <c r="D872" s="193"/>
      <c r="E872" s="193"/>
      <c r="F872" s="309"/>
      <c r="G872" s="309"/>
      <c r="H872" s="193"/>
      <c r="I872" s="193"/>
      <c r="J872" s="193"/>
      <c r="K872" s="193"/>
      <c r="L872" s="193"/>
      <c r="M872" s="193"/>
      <c r="N872" s="193"/>
      <c r="O872" s="193"/>
      <c r="P872" s="193"/>
      <c r="Q872" s="193"/>
      <c r="R872" s="193"/>
      <c r="S872" s="193"/>
      <c r="T872" s="193"/>
      <c r="U872" s="193"/>
      <c r="V872" s="193"/>
      <c r="W872" s="193"/>
      <c r="X872" s="193"/>
      <c r="Y872" s="193"/>
      <c r="Z872" s="193"/>
      <c r="AA872" s="193"/>
      <c r="AB872" s="193"/>
      <c r="AC872" s="193"/>
      <c r="AD872" s="193"/>
      <c r="AE872" s="193"/>
      <c r="AF872" s="193"/>
      <c r="AG872" s="193"/>
      <c r="AH872" s="193"/>
      <c r="AI872" s="193"/>
      <c r="AJ872" s="193"/>
      <c r="AK872" s="193"/>
      <c r="AL872" s="193"/>
      <c r="AM872" s="193"/>
    </row>
    <row r="873" spans="1:39" ht="12.75" customHeight="1">
      <c r="A873" s="193"/>
      <c r="B873" s="193"/>
      <c r="C873" s="193"/>
      <c r="D873" s="193"/>
      <c r="E873" s="193"/>
      <c r="F873" s="309"/>
      <c r="G873" s="309"/>
      <c r="H873" s="193"/>
      <c r="I873" s="193"/>
      <c r="J873" s="193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  <c r="AA873" s="193"/>
      <c r="AB873" s="193"/>
      <c r="AC873" s="193"/>
      <c r="AD873" s="193"/>
      <c r="AE873" s="193"/>
      <c r="AF873" s="193"/>
      <c r="AG873" s="193"/>
      <c r="AH873" s="193"/>
      <c r="AI873" s="193"/>
      <c r="AJ873" s="193"/>
      <c r="AK873" s="193"/>
      <c r="AL873" s="193"/>
      <c r="AM873" s="193"/>
    </row>
    <row r="874" spans="1:39" ht="12.75" customHeight="1">
      <c r="A874" s="193"/>
      <c r="B874" s="193"/>
      <c r="C874" s="193"/>
      <c r="D874" s="193"/>
      <c r="E874" s="193"/>
      <c r="F874" s="309"/>
      <c r="G874" s="309"/>
      <c r="H874" s="193"/>
      <c r="I874" s="193"/>
      <c r="J874" s="193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  <c r="AA874" s="193"/>
      <c r="AB874" s="193"/>
      <c r="AC874" s="193"/>
      <c r="AD874" s="193"/>
      <c r="AE874" s="193"/>
      <c r="AF874" s="193"/>
      <c r="AG874" s="193"/>
      <c r="AH874" s="193"/>
      <c r="AI874" s="193"/>
      <c r="AJ874" s="193"/>
      <c r="AK874" s="193"/>
      <c r="AL874" s="193"/>
      <c r="AM874" s="193"/>
    </row>
    <row r="875" spans="1:39" ht="12.75" customHeight="1">
      <c r="A875" s="193"/>
      <c r="B875" s="193"/>
      <c r="C875" s="193"/>
      <c r="D875" s="193"/>
      <c r="E875" s="193"/>
      <c r="F875" s="309"/>
      <c r="G875" s="309"/>
      <c r="H875" s="193"/>
      <c r="I875" s="193"/>
      <c r="J875" s="193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  <c r="AA875" s="193"/>
      <c r="AB875" s="193"/>
      <c r="AC875" s="193"/>
      <c r="AD875" s="193"/>
      <c r="AE875" s="193"/>
      <c r="AF875" s="193"/>
      <c r="AG875" s="193"/>
      <c r="AH875" s="193"/>
      <c r="AI875" s="193"/>
      <c r="AJ875" s="193"/>
      <c r="AK875" s="193"/>
      <c r="AL875" s="193"/>
      <c r="AM875" s="193"/>
    </row>
    <row r="876" spans="1:39" ht="12.75" customHeight="1">
      <c r="A876" s="193"/>
      <c r="B876" s="193"/>
      <c r="C876" s="193"/>
      <c r="D876" s="193"/>
      <c r="E876" s="193"/>
      <c r="F876" s="309"/>
      <c r="G876" s="309"/>
      <c r="H876" s="193"/>
      <c r="I876" s="193"/>
      <c r="J876" s="193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  <c r="AA876" s="193"/>
      <c r="AB876" s="193"/>
      <c r="AC876" s="193"/>
      <c r="AD876" s="193"/>
      <c r="AE876" s="193"/>
      <c r="AF876" s="193"/>
      <c r="AG876" s="193"/>
      <c r="AH876" s="193"/>
      <c r="AI876" s="193"/>
      <c r="AJ876" s="193"/>
      <c r="AK876" s="193"/>
      <c r="AL876" s="193"/>
      <c r="AM876" s="193"/>
    </row>
    <row r="877" spans="1:39" ht="12.75" customHeight="1">
      <c r="A877" s="193"/>
      <c r="B877" s="193"/>
      <c r="C877" s="193"/>
      <c r="D877" s="193"/>
      <c r="E877" s="193"/>
      <c r="F877" s="309"/>
      <c r="G877" s="309"/>
      <c r="H877" s="193"/>
      <c r="I877" s="193"/>
      <c r="J877" s="193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  <c r="AA877" s="193"/>
      <c r="AB877" s="193"/>
      <c r="AC877" s="193"/>
      <c r="AD877" s="193"/>
      <c r="AE877" s="193"/>
      <c r="AF877" s="193"/>
      <c r="AG877" s="193"/>
      <c r="AH877" s="193"/>
      <c r="AI877" s="193"/>
      <c r="AJ877" s="193"/>
      <c r="AK877" s="193"/>
      <c r="AL877" s="193"/>
      <c r="AM877" s="193"/>
    </row>
    <row r="878" spans="1:39" ht="12.75" customHeight="1">
      <c r="A878" s="193"/>
      <c r="B878" s="193"/>
      <c r="C878" s="193"/>
      <c r="D878" s="193"/>
      <c r="E878" s="193"/>
      <c r="F878" s="309"/>
      <c r="G878" s="309"/>
      <c r="H878" s="193"/>
      <c r="I878" s="193"/>
      <c r="J878" s="193"/>
      <c r="K878" s="193"/>
      <c r="L878" s="193"/>
      <c r="M878" s="193"/>
      <c r="N878" s="193"/>
      <c r="O878" s="193"/>
      <c r="P878" s="193"/>
      <c r="Q878" s="193"/>
      <c r="R878" s="193"/>
      <c r="S878" s="193"/>
      <c r="T878" s="193"/>
      <c r="U878" s="193"/>
      <c r="V878" s="193"/>
      <c r="W878" s="193"/>
      <c r="X878" s="193"/>
      <c r="Y878" s="193"/>
      <c r="Z878" s="193"/>
      <c r="AA878" s="193"/>
      <c r="AB878" s="193"/>
      <c r="AC878" s="193"/>
      <c r="AD878" s="193"/>
      <c r="AE878" s="193"/>
      <c r="AF878" s="193"/>
      <c r="AG878" s="193"/>
      <c r="AH878" s="193"/>
      <c r="AI878" s="193"/>
      <c r="AJ878" s="193"/>
      <c r="AK878" s="193"/>
      <c r="AL878" s="193"/>
      <c r="AM878" s="193"/>
    </row>
    <row r="879" spans="1:39" ht="12.75" customHeight="1">
      <c r="A879" s="193"/>
      <c r="B879" s="193"/>
      <c r="C879" s="193"/>
      <c r="D879" s="193"/>
      <c r="E879" s="193"/>
      <c r="F879" s="309"/>
      <c r="G879" s="309"/>
      <c r="H879" s="193"/>
      <c r="I879" s="193"/>
      <c r="J879" s="193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  <c r="AA879" s="193"/>
      <c r="AB879" s="193"/>
      <c r="AC879" s="193"/>
      <c r="AD879" s="193"/>
      <c r="AE879" s="193"/>
      <c r="AF879" s="193"/>
      <c r="AG879" s="193"/>
      <c r="AH879" s="193"/>
      <c r="AI879" s="193"/>
      <c r="AJ879" s="193"/>
      <c r="AK879" s="193"/>
      <c r="AL879" s="193"/>
      <c r="AM879" s="193"/>
    </row>
    <row r="880" spans="1:39" ht="12.75" customHeight="1">
      <c r="A880" s="193"/>
      <c r="B880" s="193"/>
      <c r="C880" s="193"/>
      <c r="D880" s="193"/>
      <c r="E880" s="193"/>
      <c r="F880" s="309"/>
      <c r="G880" s="309"/>
      <c r="H880" s="193"/>
      <c r="I880" s="193"/>
      <c r="J880" s="193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  <c r="AA880" s="193"/>
      <c r="AB880" s="193"/>
      <c r="AC880" s="193"/>
      <c r="AD880" s="193"/>
      <c r="AE880" s="193"/>
      <c r="AF880" s="193"/>
      <c r="AG880" s="193"/>
      <c r="AH880" s="193"/>
      <c r="AI880" s="193"/>
      <c r="AJ880" s="193"/>
      <c r="AK880" s="193"/>
      <c r="AL880" s="193"/>
      <c r="AM880" s="193"/>
    </row>
    <row r="881" spans="1:39" ht="12.75" customHeight="1">
      <c r="A881" s="193"/>
      <c r="B881" s="193"/>
      <c r="C881" s="193"/>
      <c r="D881" s="193"/>
      <c r="E881" s="193"/>
      <c r="F881" s="309"/>
      <c r="G881" s="309"/>
      <c r="H881" s="193"/>
      <c r="I881" s="193"/>
      <c r="J881" s="193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  <c r="AA881" s="193"/>
      <c r="AB881" s="193"/>
      <c r="AC881" s="193"/>
      <c r="AD881" s="193"/>
      <c r="AE881" s="193"/>
      <c r="AF881" s="193"/>
      <c r="AG881" s="193"/>
      <c r="AH881" s="193"/>
      <c r="AI881" s="193"/>
      <c r="AJ881" s="193"/>
      <c r="AK881" s="193"/>
      <c r="AL881" s="193"/>
      <c r="AM881" s="193"/>
    </row>
    <row r="882" spans="1:39" ht="12.75" customHeight="1">
      <c r="A882" s="193"/>
      <c r="B882" s="193"/>
      <c r="C882" s="193"/>
      <c r="D882" s="193"/>
      <c r="E882" s="193"/>
      <c r="F882" s="309"/>
      <c r="G882" s="309"/>
      <c r="H882" s="193"/>
      <c r="I882" s="193"/>
      <c r="J882" s="193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  <c r="AA882" s="193"/>
      <c r="AB882" s="193"/>
      <c r="AC882" s="193"/>
      <c r="AD882" s="193"/>
      <c r="AE882" s="193"/>
      <c r="AF882" s="193"/>
      <c r="AG882" s="193"/>
      <c r="AH882" s="193"/>
      <c r="AI882" s="193"/>
      <c r="AJ882" s="193"/>
      <c r="AK882" s="193"/>
      <c r="AL882" s="193"/>
      <c r="AM882" s="193"/>
    </row>
    <row r="883" spans="1:39" ht="12.75" customHeight="1">
      <c r="A883" s="193"/>
      <c r="B883" s="193"/>
      <c r="C883" s="193"/>
      <c r="D883" s="193"/>
      <c r="E883" s="193"/>
      <c r="F883" s="309"/>
      <c r="G883" s="309"/>
      <c r="H883" s="193"/>
      <c r="I883" s="193"/>
      <c r="J883" s="193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  <c r="AA883" s="193"/>
      <c r="AB883" s="193"/>
      <c r="AC883" s="193"/>
      <c r="AD883" s="193"/>
      <c r="AE883" s="193"/>
      <c r="AF883" s="193"/>
      <c r="AG883" s="193"/>
      <c r="AH883" s="193"/>
      <c r="AI883" s="193"/>
      <c r="AJ883" s="193"/>
      <c r="AK883" s="193"/>
      <c r="AL883" s="193"/>
      <c r="AM883" s="193"/>
    </row>
    <row r="884" spans="1:39" ht="12.75" customHeight="1">
      <c r="A884" s="193"/>
      <c r="B884" s="193"/>
      <c r="C884" s="193"/>
      <c r="D884" s="193"/>
      <c r="E884" s="193"/>
      <c r="F884" s="309"/>
      <c r="G884" s="309"/>
      <c r="H884" s="193"/>
      <c r="I884" s="193"/>
      <c r="J884" s="193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  <c r="AA884" s="193"/>
      <c r="AB884" s="193"/>
      <c r="AC884" s="193"/>
      <c r="AD884" s="193"/>
      <c r="AE884" s="193"/>
      <c r="AF884" s="193"/>
      <c r="AG884" s="193"/>
      <c r="AH884" s="193"/>
      <c r="AI884" s="193"/>
      <c r="AJ884" s="193"/>
      <c r="AK884" s="193"/>
      <c r="AL884" s="193"/>
      <c r="AM884" s="193"/>
    </row>
    <row r="885" spans="1:39" ht="12.75" customHeight="1">
      <c r="A885" s="193"/>
      <c r="B885" s="193"/>
      <c r="C885" s="193"/>
      <c r="D885" s="193"/>
      <c r="E885" s="193"/>
      <c r="F885" s="309"/>
      <c r="G885" s="309"/>
      <c r="H885" s="193"/>
      <c r="I885" s="193"/>
      <c r="J885" s="193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  <c r="AA885" s="193"/>
      <c r="AB885" s="193"/>
      <c r="AC885" s="193"/>
      <c r="AD885" s="193"/>
      <c r="AE885" s="193"/>
      <c r="AF885" s="193"/>
      <c r="AG885" s="193"/>
      <c r="AH885" s="193"/>
      <c r="AI885" s="193"/>
      <c r="AJ885" s="193"/>
      <c r="AK885" s="193"/>
      <c r="AL885" s="193"/>
      <c r="AM885" s="193"/>
    </row>
    <row r="886" spans="1:39" ht="12.75" customHeight="1">
      <c r="A886" s="193"/>
      <c r="B886" s="193"/>
      <c r="C886" s="193"/>
      <c r="D886" s="193"/>
      <c r="E886" s="193"/>
      <c r="F886" s="309"/>
      <c r="G886" s="309"/>
      <c r="H886" s="193"/>
      <c r="I886" s="193"/>
      <c r="J886" s="193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  <c r="AA886" s="193"/>
      <c r="AB886" s="193"/>
      <c r="AC886" s="193"/>
      <c r="AD886" s="193"/>
      <c r="AE886" s="193"/>
      <c r="AF886" s="193"/>
      <c r="AG886" s="193"/>
      <c r="AH886" s="193"/>
      <c r="AI886" s="193"/>
      <c r="AJ886" s="193"/>
      <c r="AK886" s="193"/>
      <c r="AL886" s="193"/>
      <c r="AM886" s="193"/>
    </row>
    <row r="887" spans="1:39" ht="12.75" customHeight="1">
      <c r="A887" s="193"/>
      <c r="B887" s="193"/>
      <c r="C887" s="193"/>
      <c r="D887" s="193"/>
      <c r="E887" s="193"/>
      <c r="F887" s="309"/>
      <c r="G887" s="309"/>
      <c r="H887" s="193"/>
      <c r="I887" s="193"/>
      <c r="J887" s="193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  <c r="AA887" s="193"/>
      <c r="AB887" s="193"/>
      <c r="AC887" s="193"/>
      <c r="AD887" s="193"/>
      <c r="AE887" s="193"/>
      <c r="AF887" s="193"/>
      <c r="AG887" s="193"/>
      <c r="AH887" s="193"/>
      <c r="AI887" s="193"/>
      <c r="AJ887" s="193"/>
      <c r="AK887" s="193"/>
      <c r="AL887" s="193"/>
      <c r="AM887" s="193"/>
    </row>
    <row r="888" spans="1:39" ht="12.75" customHeight="1">
      <c r="A888" s="193"/>
      <c r="B888" s="193"/>
      <c r="C888" s="193"/>
      <c r="D888" s="193"/>
      <c r="E888" s="193"/>
      <c r="F888" s="309"/>
      <c r="G888" s="309"/>
      <c r="H888" s="193"/>
      <c r="I888" s="193"/>
      <c r="J888" s="193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  <c r="AA888" s="193"/>
      <c r="AB888" s="193"/>
      <c r="AC888" s="193"/>
      <c r="AD888" s="193"/>
      <c r="AE888" s="193"/>
      <c r="AF888" s="193"/>
      <c r="AG888" s="193"/>
      <c r="AH888" s="193"/>
      <c r="AI888" s="193"/>
      <c r="AJ888" s="193"/>
      <c r="AK888" s="193"/>
      <c r="AL888" s="193"/>
      <c r="AM888" s="193"/>
    </row>
    <row r="889" spans="1:39" ht="12.75" customHeight="1">
      <c r="A889" s="193"/>
      <c r="B889" s="193"/>
      <c r="C889" s="193"/>
      <c r="D889" s="193"/>
      <c r="E889" s="193"/>
      <c r="F889" s="309"/>
      <c r="G889" s="309"/>
      <c r="H889" s="193"/>
      <c r="I889" s="193"/>
      <c r="J889" s="193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  <c r="AA889" s="193"/>
      <c r="AB889" s="193"/>
      <c r="AC889" s="193"/>
      <c r="AD889" s="193"/>
      <c r="AE889" s="193"/>
      <c r="AF889" s="193"/>
      <c r="AG889" s="193"/>
      <c r="AH889" s="193"/>
      <c r="AI889" s="193"/>
      <c r="AJ889" s="193"/>
      <c r="AK889" s="193"/>
      <c r="AL889" s="193"/>
      <c r="AM889" s="193"/>
    </row>
    <row r="890" spans="1:39" ht="12.75" customHeight="1">
      <c r="A890" s="193"/>
      <c r="B890" s="193"/>
      <c r="C890" s="193"/>
      <c r="D890" s="193"/>
      <c r="E890" s="193"/>
      <c r="F890" s="309"/>
      <c r="G890" s="309"/>
      <c r="H890" s="193"/>
      <c r="I890" s="193"/>
      <c r="J890" s="193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  <c r="AA890" s="193"/>
      <c r="AB890" s="193"/>
      <c r="AC890" s="193"/>
      <c r="AD890" s="193"/>
      <c r="AE890" s="193"/>
      <c r="AF890" s="193"/>
      <c r="AG890" s="193"/>
      <c r="AH890" s="193"/>
      <c r="AI890" s="193"/>
      <c r="AJ890" s="193"/>
      <c r="AK890" s="193"/>
      <c r="AL890" s="193"/>
      <c r="AM890" s="193"/>
    </row>
    <row r="891" spans="1:39" ht="12.75" customHeight="1">
      <c r="A891" s="193"/>
      <c r="B891" s="193"/>
      <c r="C891" s="193"/>
      <c r="D891" s="193"/>
      <c r="E891" s="193"/>
      <c r="F891" s="309"/>
      <c r="G891" s="309"/>
      <c r="H891" s="193"/>
      <c r="I891" s="193"/>
      <c r="J891" s="193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  <c r="AA891" s="193"/>
      <c r="AB891" s="193"/>
      <c r="AC891" s="193"/>
      <c r="AD891" s="193"/>
      <c r="AE891" s="193"/>
      <c r="AF891" s="193"/>
      <c r="AG891" s="193"/>
      <c r="AH891" s="193"/>
      <c r="AI891" s="193"/>
      <c r="AJ891" s="193"/>
      <c r="AK891" s="193"/>
      <c r="AL891" s="193"/>
      <c r="AM891" s="193"/>
    </row>
    <row r="892" spans="1:39" ht="12.75" customHeight="1">
      <c r="A892" s="193"/>
      <c r="B892" s="193"/>
      <c r="C892" s="193"/>
      <c r="D892" s="193"/>
      <c r="E892" s="193"/>
      <c r="F892" s="309"/>
      <c r="G892" s="309"/>
      <c r="H892" s="193"/>
      <c r="I892" s="193"/>
      <c r="J892" s="193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  <c r="AA892" s="193"/>
      <c r="AB892" s="193"/>
      <c r="AC892" s="193"/>
      <c r="AD892" s="193"/>
      <c r="AE892" s="193"/>
      <c r="AF892" s="193"/>
      <c r="AG892" s="193"/>
      <c r="AH892" s="193"/>
      <c r="AI892" s="193"/>
      <c r="AJ892" s="193"/>
      <c r="AK892" s="193"/>
      <c r="AL892" s="193"/>
      <c r="AM892" s="193"/>
    </row>
    <row r="893" spans="1:39" ht="12.75" customHeight="1">
      <c r="A893" s="193"/>
      <c r="B893" s="193"/>
      <c r="C893" s="193"/>
      <c r="D893" s="193"/>
      <c r="E893" s="193"/>
      <c r="F893" s="309"/>
      <c r="G893" s="309"/>
      <c r="H893" s="193"/>
      <c r="I893" s="193"/>
      <c r="J893" s="193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  <c r="AA893" s="193"/>
      <c r="AB893" s="193"/>
      <c r="AC893" s="193"/>
      <c r="AD893" s="193"/>
      <c r="AE893" s="193"/>
      <c r="AF893" s="193"/>
      <c r="AG893" s="193"/>
      <c r="AH893" s="193"/>
      <c r="AI893" s="193"/>
      <c r="AJ893" s="193"/>
      <c r="AK893" s="193"/>
      <c r="AL893" s="193"/>
      <c r="AM893" s="193"/>
    </row>
    <row r="894" spans="1:39" ht="12.75" customHeight="1">
      <c r="A894" s="193"/>
      <c r="B894" s="193"/>
      <c r="C894" s="193"/>
      <c r="D894" s="193"/>
      <c r="E894" s="193"/>
      <c r="F894" s="309"/>
      <c r="G894" s="309"/>
      <c r="H894" s="193"/>
      <c r="I894" s="193"/>
      <c r="J894" s="193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  <c r="AA894" s="193"/>
      <c r="AB894" s="193"/>
      <c r="AC894" s="193"/>
      <c r="AD894" s="193"/>
      <c r="AE894" s="193"/>
      <c r="AF894" s="193"/>
      <c r="AG894" s="193"/>
      <c r="AH894" s="193"/>
      <c r="AI894" s="193"/>
      <c r="AJ894" s="193"/>
      <c r="AK894" s="193"/>
      <c r="AL894" s="193"/>
      <c r="AM894" s="193"/>
    </row>
    <row r="895" spans="1:39" ht="12.75" customHeight="1">
      <c r="A895" s="193"/>
      <c r="B895" s="193"/>
      <c r="C895" s="193"/>
      <c r="D895" s="193"/>
      <c r="E895" s="193"/>
      <c r="F895" s="309"/>
      <c r="G895" s="309"/>
      <c r="H895" s="193"/>
      <c r="I895" s="193"/>
      <c r="J895" s="193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  <c r="AA895" s="193"/>
      <c r="AB895" s="193"/>
      <c r="AC895" s="193"/>
      <c r="AD895" s="193"/>
      <c r="AE895" s="193"/>
      <c r="AF895" s="193"/>
      <c r="AG895" s="193"/>
      <c r="AH895" s="193"/>
      <c r="AI895" s="193"/>
      <c r="AJ895" s="193"/>
      <c r="AK895" s="193"/>
      <c r="AL895" s="193"/>
      <c r="AM895" s="193"/>
    </row>
    <row r="896" spans="1:39" ht="12.75" customHeight="1">
      <c r="A896" s="193"/>
      <c r="B896" s="193"/>
      <c r="C896" s="193"/>
      <c r="D896" s="193"/>
      <c r="E896" s="193"/>
      <c r="F896" s="309"/>
      <c r="G896" s="309"/>
      <c r="H896" s="193"/>
      <c r="I896" s="193"/>
      <c r="J896" s="193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  <c r="AA896" s="193"/>
      <c r="AB896" s="193"/>
      <c r="AC896" s="193"/>
      <c r="AD896" s="193"/>
      <c r="AE896" s="193"/>
      <c r="AF896" s="193"/>
      <c r="AG896" s="193"/>
      <c r="AH896" s="193"/>
      <c r="AI896" s="193"/>
      <c r="AJ896" s="193"/>
      <c r="AK896" s="193"/>
      <c r="AL896" s="193"/>
      <c r="AM896" s="193"/>
    </row>
    <row r="897" spans="1:39" ht="12.75" customHeight="1">
      <c r="A897" s="193"/>
      <c r="B897" s="193"/>
      <c r="C897" s="193"/>
      <c r="D897" s="193"/>
      <c r="E897" s="193"/>
      <c r="F897" s="309"/>
      <c r="G897" s="309"/>
      <c r="H897" s="193"/>
      <c r="I897" s="193"/>
      <c r="J897" s="193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  <c r="AA897" s="193"/>
      <c r="AB897" s="193"/>
      <c r="AC897" s="193"/>
      <c r="AD897" s="193"/>
      <c r="AE897" s="193"/>
      <c r="AF897" s="193"/>
      <c r="AG897" s="193"/>
      <c r="AH897" s="193"/>
      <c r="AI897" s="193"/>
      <c r="AJ897" s="193"/>
      <c r="AK897" s="193"/>
      <c r="AL897" s="193"/>
      <c r="AM897" s="193"/>
    </row>
    <row r="898" spans="1:39" ht="12.75" customHeight="1">
      <c r="A898" s="193"/>
      <c r="B898" s="193"/>
      <c r="C898" s="193"/>
      <c r="D898" s="193"/>
      <c r="E898" s="193"/>
      <c r="F898" s="309"/>
      <c r="G898" s="309"/>
      <c r="H898" s="193"/>
      <c r="I898" s="193"/>
      <c r="J898" s="193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  <c r="AA898" s="193"/>
      <c r="AB898" s="193"/>
      <c r="AC898" s="193"/>
      <c r="AD898" s="193"/>
      <c r="AE898" s="193"/>
      <c r="AF898" s="193"/>
      <c r="AG898" s="193"/>
      <c r="AH898" s="193"/>
      <c r="AI898" s="193"/>
      <c r="AJ898" s="193"/>
      <c r="AK898" s="193"/>
      <c r="AL898" s="193"/>
      <c r="AM898" s="193"/>
    </row>
    <row r="899" spans="1:39" ht="12.75" customHeight="1">
      <c r="A899" s="193"/>
      <c r="B899" s="193"/>
      <c r="C899" s="193"/>
      <c r="D899" s="193"/>
      <c r="E899" s="193"/>
      <c r="F899" s="309"/>
      <c r="G899" s="309"/>
      <c r="H899" s="193"/>
      <c r="I899" s="193"/>
      <c r="J899" s="193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  <c r="AA899" s="193"/>
      <c r="AB899" s="193"/>
      <c r="AC899" s="193"/>
      <c r="AD899" s="193"/>
      <c r="AE899" s="193"/>
      <c r="AF899" s="193"/>
      <c r="AG899" s="193"/>
      <c r="AH899" s="193"/>
      <c r="AI899" s="193"/>
      <c r="AJ899" s="193"/>
      <c r="AK899" s="193"/>
      <c r="AL899" s="193"/>
      <c r="AM899" s="193"/>
    </row>
    <row r="900" spans="1:39" ht="12.75" customHeight="1">
      <c r="A900" s="193"/>
      <c r="B900" s="193"/>
      <c r="C900" s="193"/>
      <c r="D900" s="193"/>
      <c r="E900" s="193"/>
      <c r="F900" s="309"/>
      <c r="G900" s="309"/>
      <c r="H900" s="193"/>
      <c r="I900" s="193"/>
      <c r="J900" s="193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  <c r="AA900" s="193"/>
      <c r="AB900" s="193"/>
      <c r="AC900" s="193"/>
      <c r="AD900" s="193"/>
      <c r="AE900" s="193"/>
      <c r="AF900" s="193"/>
      <c r="AG900" s="193"/>
      <c r="AH900" s="193"/>
      <c r="AI900" s="193"/>
      <c r="AJ900" s="193"/>
      <c r="AK900" s="193"/>
      <c r="AL900" s="193"/>
      <c r="AM900" s="193"/>
    </row>
    <row r="901" spans="1:39" ht="12.75" customHeight="1">
      <c r="A901" s="193"/>
      <c r="B901" s="193"/>
      <c r="C901" s="193"/>
      <c r="D901" s="193"/>
      <c r="E901" s="193"/>
      <c r="F901" s="309"/>
      <c r="G901" s="309"/>
      <c r="H901" s="193"/>
      <c r="I901" s="193"/>
      <c r="J901" s="193"/>
      <c r="K901" s="193"/>
      <c r="L901" s="193"/>
      <c r="M901" s="193"/>
      <c r="N901" s="193"/>
      <c r="O901" s="193"/>
      <c r="P901" s="193"/>
      <c r="Q901" s="193"/>
      <c r="R901" s="193"/>
      <c r="S901" s="193"/>
      <c r="T901" s="193"/>
      <c r="U901" s="193"/>
      <c r="V901" s="193"/>
      <c r="W901" s="193"/>
      <c r="X901" s="193"/>
      <c r="Y901" s="193"/>
      <c r="Z901" s="193"/>
      <c r="AA901" s="193"/>
      <c r="AB901" s="193"/>
      <c r="AC901" s="193"/>
      <c r="AD901" s="193"/>
      <c r="AE901" s="193"/>
      <c r="AF901" s="193"/>
      <c r="AG901" s="193"/>
      <c r="AH901" s="193"/>
      <c r="AI901" s="193"/>
      <c r="AJ901" s="193"/>
      <c r="AK901" s="193"/>
      <c r="AL901" s="193"/>
      <c r="AM901" s="193"/>
    </row>
    <row r="902" spans="1:39" ht="12.75" customHeight="1">
      <c r="A902" s="193"/>
      <c r="B902" s="193"/>
      <c r="C902" s="193"/>
      <c r="D902" s="193"/>
      <c r="E902" s="193"/>
      <c r="F902" s="309"/>
      <c r="G902" s="309"/>
      <c r="H902" s="193"/>
      <c r="I902" s="193"/>
      <c r="J902" s="193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  <c r="AA902" s="193"/>
      <c r="AB902" s="193"/>
      <c r="AC902" s="193"/>
      <c r="AD902" s="193"/>
      <c r="AE902" s="193"/>
      <c r="AF902" s="193"/>
      <c r="AG902" s="193"/>
      <c r="AH902" s="193"/>
      <c r="AI902" s="193"/>
      <c r="AJ902" s="193"/>
      <c r="AK902" s="193"/>
      <c r="AL902" s="193"/>
      <c r="AM902" s="193"/>
    </row>
    <row r="903" spans="1:39" ht="12.75" customHeight="1">
      <c r="A903" s="193"/>
      <c r="B903" s="193"/>
      <c r="C903" s="193"/>
      <c r="D903" s="193"/>
      <c r="E903" s="193"/>
      <c r="F903" s="309"/>
      <c r="G903" s="309"/>
      <c r="H903" s="193"/>
      <c r="I903" s="193"/>
      <c r="J903" s="193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  <c r="AA903" s="193"/>
      <c r="AB903" s="193"/>
      <c r="AC903" s="193"/>
      <c r="AD903" s="193"/>
      <c r="AE903" s="193"/>
      <c r="AF903" s="193"/>
      <c r="AG903" s="193"/>
      <c r="AH903" s="193"/>
      <c r="AI903" s="193"/>
      <c r="AJ903" s="193"/>
      <c r="AK903" s="193"/>
      <c r="AL903" s="193"/>
      <c r="AM903" s="193"/>
    </row>
    <row r="904" spans="1:39" ht="12.75" customHeight="1">
      <c r="A904" s="193"/>
      <c r="B904" s="193"/>
      <c r="C904" s="193"/>
      <c r="D904" s="193"/>
      <c r="E904" s="193"/>
      <c r="F904" s="309"/>
      <c r="G904" s="309"/>
      <c r="H904" s="193"/>
      <c r="I904" s="193"/>
      <c r="J904" s="193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  <c r="AA904" s="193"/>
      <c r="AB904" s="193"/>
      <c r="AC904" s="193"/>
      <c r="AD904" s="193"/>
      <c r="AE904" s="193"/>
      <c r="AF904" s="193"/>
      <c r="AG904" s="193"/>
      <c r="AH904" s="193"/>
      <c r="AI904" s="193"/>
      <c r="AJ904" s="193"/>
      <c r="AK904" s="193"/>
      <c r="AL904" s="193"/>
      <c r="AM904" s="193"/>
    </row>
    <row r="905" spans="1:39" ht="12.75" customHeight="1">
      <c r="A905" s="193"/>
      <c r="B905" s="193"/>
      <c r="C905" s="193"/>
      <c r="D905" s="193"/>
      <c r="E905" s="193"/>
      <c r="F905" s="309"/>
      <c r="G905" s="309"/>
      <c r="H905" s="193"/>
      <c r="I905" s="193"/>
      <c r="J905" s="193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  <c r="AA905" s="193"/>
      <c r="AB905" s="193"/>
      <c r="AC905" s="193"/>
      <c r="AD905" s="193"/>
      <c r="AE905" s="193"/>
      <c r="AF905" s="193"/>
      <c r="AG905" s="193"/>
      <c r="AH905" s="193"/>
      <c r="AI905" s="193"/>
      <c r="AJ905" s="193"/>
      <c r="AK905" s="193"/>
      <c r="AL905" s="193"/>
      <c r="AM905" s="193"/>
    </row>
    <row r="906" spans="1:39" ht="12.75" customHeight="1">
      <c r="A906" s="193"/>
      <c r="B906" s="193"/>
      <c r="C906" s="193"/>
      <c r="D906" s="193"/>
      <c r="E906" s="193"/>
      <c r="F906" s="309"/>
      <c r="G906" s="309"/>
      <c r="H906" s="193"/>
      <c r="I906" s="193"/>
      <c r="J906" s="193"/>
      <c r="K906" s="193"/>
      <c r="L906" s="193"/>
      <c r="M906" s="193"/>
      <c r="N906" s="193"/>
      <c r="O906" s="193"/>
      <c r="P906" s="193"/>
      <c r="Q906" s="193"/>
      <c r="R906" s="193"/>
      <c r="S906" s="193"/>
      <c r="T906" s="193"/>
      <c r="U906" s="193"/>
      <c r="V906" s="193"/>
      <c r="W906" s="193"/>
      <c r="X906" s="193"/>
      <c r="Y906" s="193"/>
      <c r="Z906" s="193"/>
      <c r="AA906" s="193"/>
      <c r="AB906" s="193"/>
      <c r="AC906" s="193"/>
      <c r="AD906" s="193"/>
      <c r="AE906" s="193"/>
      <c r="AF906" s="193"/>
      <c r="AG906" s="193"/>
      <c r="AH906" s="193"/>
      <c r="AI906" s="193"/>
      <c r="AJ906" s="193"/>
      <c r="AK906" s="193"/>
      <c r="AL906" s="193"/>
      <c r="AM906" s="193"/>
    </row>
    <row r="907" spans="1:39" ht="12.75" customHeight="1">
      <c r="A907" s="193"/>
      <c r="B907" s="193"/>
      <c r="C907" s="193"/>
      <c r="D907" s="193"/>
      <c r="E907" s="193"/>
      <c r="F907" s="309"/>
      <c r="G907" s="309"/>
      <c r="H907" s="193"/>
      <c r="I907" s="193"/>
      <c r="J907" s="193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  <c r="AA907" s="193"/>
      <c r="AB907" s="193"/>
      <c r="AC907" s="193"/>
      <c r="AD907" s="193"/>
      <c r="AE907" s="193"/>
      <c r="AF907" s="193"/>
      <c r="AG907" s="193"/>
      <c r="AH907" s="193"/>
      <c r="AI907" s="193"/>
      <c r="AJ907" s="193"/>
      <c r="AK907" s="193"/>
      <c r="AL907" s="193"/>
      <c r="AM907" s="193"/>
    </row>
    <row r="908" spans="1:39" ht="12.75" customHeight="1">
      <c r="A908" s="193"/>
      <c r="B908" s="193"/>
      <c r="C908" s="193"/>
      <c r="D908" s="193"/>
      <c r="E908" s="193"/>
      <c r="F908" s="309"/>
      <c r="G908" s="309"/>
      <c r="H908" s="193"/>
      <c r="I908" s="193"/>
      <c r="J908" s="193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  <c r="AA908" s="193"/>
      <c r="AB908" s="193"/>
      <c r="AC908" s="193"/>
      <c r="AD908" s="193"/>
      <c r="AE908" s="193"/>
      <c r="AF908" s="193"/>
      <c r="AG908" s="193"/>
      <c r="AH908" s="193"/>
      <c r="AI908" s="193"/>
      <c r="AJ908" s="193"/>
      <c r="AK908" s="193"/>
      <c r="AL908" s="193"/>
      <c r="AM908" s="193"/>
    </row>
    <row r="909" spans="1:39" ht="12.75" customHeight="1">
      <c r="A909" s="193"/>
      <c r="B909" s="193"/>
      <c r="C909" s="193"/>
      <c r="D909" s="193"/>
      <c r="E909" s="193"/>
      <c r="F909" s="309"/>
      <c r="G909" s="309"/>
      <c r="H909" s="193"/>
      <c r="I909" s="193"/>
      <c r="J909" s="193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  <c r="AA909" s="193"/>
      <c r="AB909" s="193"/>
      <c r="AC909" s="193"/>
      <c r="AD909" s="193"/>
      <c r="AE909" s="193"/>
      <c r="AF909" s="193"/>
      <c r="AG909" s="193"/>
      <c r="AH909" s="193"/>
      <c r="AI909" s="193"/>
      <c r="AJ909" s="193"/>
      <c r="AK909" s="193"/>
      <c r="AL909" s="193"/>
      <c r="AM909" s="193"/>
    </row>
    <row r="910" spans="1:39" ht="12.75" customHeight="1">
      <c r="A910" s="193"/>
      <c r="B910" s="193"/>
      <c r="C910" s="193"/>
      <c r="D910" s="193"/>
      <c r="E910" s="193"/>
      <c r="F910" s="309"/>
      <c r="G910" s="309"/>
      <c r="H910" s="193"/>
      <c r="I910" s="193"/>
      <c r="J910" s="193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  <c r="AA910" s="193"/>
      <c r="AB910" s="193"/>
      <c r="AC910" s="193"/>
      <c r="AD910" s="193"/>
      <c r="AE910" s="193"/>
      <c r="AF910" s="193"/>
      <c r="AG910" s="193"/>
      <c r="AH910" s="193"/>
      <c r="AI910" s="193"/>
      <c r="AJ910" s="193"/>
      <c r="AK910" s="193"/>
      <c r="AL910" s="193"/>
      <c r="AM910" s="193"/>
    </row>
    <row r="911" spans="1:39" ht="12.75" customHeight="1">
      <c r="A911" s="193"/>
      <c r="B911" s="193"/>
      <c r="C911" s="193"/>
      <c r="D911" s="193"/>
      <c r="E911" s="193"/>
      <c r="F911" s="309"/>
      <c r="G911" s="309"/>
      <c r="H911" s="193"/>
      <c r="I911" s="193"/>
      <c r="J911" s="193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  <c r="AA911" s="193"/>
      <c r="AB911" s="193"/>
      <c r="AC911" s="193"/>
      <c r="AD911" s="193"/>
      <c r="AE911" s="193"/>
      <c r="AF911" s="193"/>
      <c r="AG911" s="193"/>
      <c r="AH911" s="193"/>
      <c r="AI911" s="193"/>
      <c r="AJ911" s="193"/>
      <c r="AK911" s="193"/>
      <c r="AL911" s="193"/>
      <c r="AM911" s="193"/>
    </row>
    <row r="912" spans="1:39" ht="12.75" customHeight="1">
      <c r="A912" s="193"/>
      <c r="B912" s="193"/>
      <c r="C912" s="193"/>
      <c r="D912" s="193"/>
      <c r="E912" s="193"/>
      <c r="F912" s="309"/>
      <c r="G912" s="309"/>
      <c r="H912" s="193"/>
      <c r="I912" s="193"/>
      <c r="J912" s="193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  <c r="AA912" s="193"/>
      <c r="AB912" s="193"/>
      <c r="AC912" s="193"/>
      <c r="AD912" s="193"/>
      <c r="AE912" s="193"/>
      <c r="AF912" s="193"/>
      <c r="AG912" s="193"/>
      <c r="AH912" s="193"/>
      <c r="AI912" s="193"/>
      <c r="AJ912" s="193"/>
      <c r="AK912" s="193"/>
      <c r="AL912" s="193"/>
      <c r="AM912" s="193"/>
    </row>
    <row r="913" spans="1:39" ht="12.75" customHeight="1">
      <c r="A913" s="193"/>
      <c r="B913" s="193"/>
      <c r="C913" s="193"/>
      <c r="D913" s="193"/>
      <c r="E913" s="193"/>
      <c r="F913" s="309"/>
      <c r="G913" s="309"/>
      <c r="H913" s="193"/>
      <c r="I913" s="193"/>
      <c r="J913" s="193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  <c r="AA913" s="193"/>
      <c r="AB913" s="193"/>
      <c r="AC913" s="193"/>
      <c r="AD913" s="193"/>
      <c r="AE913" s="193"/>
      <c r="AF913" s="193"/>
      <c r="AG913" s="193"/>
      <c r="AH913" s="193"/>
      <c r="AI913" s="193"/>
      <c r="AJ913" s="193"/>
      <c r="AK913" s="193"/>
      <c r="AL913" s="193"/>
      <c r="AM913" s="193"/>
    </row>
    <row r="914" spans="1:39" ht="12.75" customHeight="1">
      <c r="A914" s="193"/>
      <c r="B914" s="193"/>
      <c r="C914" s="193"/>
      <c r="D914" s="193"/>
      <c r="E914" s="193"/>
      <c r="F914" s="309"/>
      <c r="G914" s="309"/>
      <c r="H914" s="193"/>
      <c r="I914" s="193"/>
      <c r="J914" s="193"/>
      <c r="K914" s="193"/>
      <c r="L914" s="193"/>
      <c r="M914" s="193"/>
      <c r="N914" s="193"/>
      <c r="O914" s="193"/>
      <c r="P914" s="193"/>
      <c r="Q914" s="193"/>
      <c r="R914" s="193"/>
      <c r="S914" s="193"/>
      <c r="T914" s="193"/>
      <c r="U914" s="193"/>
      <c r="V914" s="193"/>
      <c r="W914" s="193"/>
      <c r="X914" s="193"/>
      <c r="Y914" s="193"/>
      <c r="Z914" s="193"/>
      <c r="AA914" s="193"/>
      <c r="AB914" s="193"/>
      <c r="AC914" s="193"/>
      <c r="AD914" s="193"/>
      <c r="AE914" s="193"/>
      <c r="AF914" s="193"/>
      <c r="AG914" s="193"/>
      <c r="AH914" s="193"/>
      <c r="AI914" s="193"/>
      <c r="AJ914" s="193"/>
      <c r="AK914" s="193"/>
      <c r="AL914" s="193"/>
      <c r="AM914" s="193"/>
    </row>
    <row r="915" spans="1:39" ht="12.75" customHeight="1">
      <c r="A915" s="193"/>
      <c r="B915" s="193"/>
      <c r="C915" s="193"/>
      <c r="D915" s="193"/>
      <c r="E915" s="193"/>
      <c r="F915" s="309"/>
      <c r="G915" s="309"/>
      <c r="H915" s="193"/>
      <c r="I915" s="193"/>
      <c r="J915" s="193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  <c r="AA915" s="193"/>
      <c r="AB915" s="193"/>
      <c r="AC915" s="193"/>
      <c r="AD915" s="193"/>
      <c r="AE915" s="193"/>
      <c r="AF915" s="193"/>
      <c r="AG915" s="193"/>
      <c r="AH915" s="193"/>
      <c r="AI915" s="193"/>
      <c r="AJ915" s="193"/>
      <c r="AK915" s="193"/>
      <c r="AL915" s="193"/>
      <c r="AM915" s="193"/>
    </row>
    <row r="916" spans="1:39" ht="12.75" customHeight="1">
      <c r="A916" s="193"/>
      <c r="B916" s="193"/>
      <c r="C916" s="193"/>
      <c r="D916" s="193"/>
      <c r="E916" s="193"/>
      <c r="F916" s="309"/>
      <c r="G916" s="309"/>
      <c r="H916" s="193"/>
      <c r="I916" s="193"/>
      <c r="J916" s="193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  <c r="AA916" s="193"/>
      <c r="AB916" s="193"/>
      <c r="AC916" s="193"/>
      <c r="AD916" s="193"/>
      <c r="AE916" s="193"/>
      <c r="AF916" s="193"/>
      <c r="AG916" s="193"/>
      <c r="AH916" s="193"/>
      <c r="AI916" s="193"/>
      <c r="AJ916" s="193"/>
      <c r="AK916" s="193"/>
      <c r="AL916" s="193"/>
      <c r="AM916" s="193"/>
    </row>
    <row r="917" spans="1:39" ht="12.75" customHeight="1">
      <c r="A917" s="193"/>
      <c r="B917" s="193"/>
      <c r="C917" s="193"/>
      <c r="D917" s="193"/>
      <c r="E917" s="193"/>
      <c r="F917" s="309"/>
      <c r="G917" s="309"/>
      <c r="H917" s="193"/>
      <c r="I917" s="193"/>
      <c r="J917" s="193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  <c r="AA917" s="193"/>
      <c r="AB917" s="193"/>
      <c r="AC917" s="193"/>
      <c r="AD917" s="193"/>
      <c r="AE917" s="193"/>
      <c r="AF917" s="193"/>
      <c r="AG917" s="193"/>
      <c r="AH917" s="193"/>
      <c r="AI917" s="193"/>
      <c r="AJ917" s="193"/>
      <c r="AK917" s="193"/>
      <c r="AL917" s="193"/>
      <c r="AM917" s="193"/>
    </row>
    <row r="918" spans="1:39" ht="12.75" customHeight="1">
      <c r="A918" s="193"/>
      <c r="B918" s="193"/>
      <c r="C918" s="193"/>
      <c r="D918" s="193"/>
      <c r="E918" s="193"/>
      <c r="F918" s="309"/>
      <c r="G918" s="309"/>
      <c r="H918" s="193"/>
      <c r="I918" s="193"/>
      <c r="J918" s="193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  <c r="AA918" s="193"/>
      <c r="AB918" s="193"/>
      <c r="AC918" s="193"/>
      <c r="AD918" s="193"/>
      <c r="AE918" s="193"/>
      <c r="AF918" s="193"/>
      <c r="AG918" s="193"/>
      <c r="AH918" s="193"/>
      <c r="AI918" s="193"/>
      <c r="AJ918" s="193"/>
      <c r="AK918" s="193"/>
      <c r="AL918" s="193"/>
      <c r="AM918" s="193"/>
    </row>
    <row r="919" spans="1:39" ht="12.75" customHeight="1">
      <c r="A919" s="193"/>
      <c r="B919" s="193"/>
      <c r="C919" s="193"/>
      <c r="D919" s="193"/>
      <c r="E919" s="193"/>
      <c r="F919" s="309"/>
      <c r="G919" s="309"/>
      <c r="H919" s="193"/>
      <c r="I919" s="193"/>
      <c r="J919" s="193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  <c r="AA919" s="193"/>
      <c r="AB919" s="193"/>
      <c r="AC919" s="193"/>
      <c r="AD919" s="193"/>
      <c r="AE919" s="193"/>
      <c r="AF919" s="193"/>
      <c r="AG919" s="193"/>
      <c r="AH919" s="193"/>
      <c r="AI919" s="193"/>
      <c r="AJ919" s="193"/>
      <c r="AK919" s="193"/>
      <c r="AL919" s="193"/>
      <c r="AM919" s="193"/>
    </row>
    <row r="920" spans="1:39" ht="12.75" customHeight="1">
      <c r="A920" s="193"/>
      <c r="B920" s="193"/>
      <c r="C920" s="193"/>
      <c r="D920" s="193"/>
      <c r="E920" s="193"/>
      <c r="F920" s="309"/>
      <c r="G920" s="309"/>
      <c r="H920" s="193"/>
      <c r="I920" s="193"/>
      <c r="J920" s="193"/>
      <c r="K920" s="193"/>
      <c r="L920" s="193"/>
      <c r="M920" s="193"/>
      <c r="N920" s="193"/>
      <c r="O920" s="193"/>
      <c r="P920" s="193"/>
      <c r="Q920" s="193"/>
      <c r="R920" s="193"/>
      <c r="S920" s="193"/>
      <c r="T920" s="193"/>
      <c r="U920" s="193"/>
      <c r="V920" s="193"/>
      <c r="W920" s="193"/>
      <c r="X920" s="193"/>
      <c r="Y920" s="193"/>
      <c r="Z920" s="193"/>
      <c r="AA920" s="193"/>
      <c r="AB920" s="193"/>
      <c r="AC920" s="193"/>
      <c r="AD920" s="193"/>
      <c r="AE920" s="193"/>
      <c r="AF920" s="193"/>
      <c r="AG920" s="193"/>
      <c r="AH920" s="193"/>
      <c r="AI920" s="193"/>
      <c r="AJ920" s="193"/>
      <c r="AK920" s="193"/>
      <c r="AL920" s="193"/>
      <c r="AM920" s="193"/>
    </row>
    <row r="921" spans="1:39" ht="12.75" customHeight="1">
      <c r="A921" s="193"/>
      <c r="B921" s="193"/>
      <c r="C921" s="193"/>
      <c r="D921" s="193"/>
      <c r="E921" s="193"/>
      <c r="F921" s="309"/>
      <c r="G921" s="309"/>
      <c r="H921" s="193"/>
      <c r="I921" s="193"/>
      <c r="J921" s="193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  <c r="AA921" s="193"/>
      <c r="AB921" s="193"/>
      <c r="AC921" s="193"/>
      <c r="AD921" s="193"/>
      <c r="AE921" s="193"/>
      <c r="AF921" s="193"/>
      <c r="AG921" s="193"/>
      <c r="AH921" s="193"/>
      <c r="AI921" s="193"/>
      <c r="AJ921" s="193"/>
      <c r="AK921" s="193"/>
      <c r="AL921" s="193"/>
      <c r="AM921" s="193"/>
    </row>
    <row r="922" spans="1:39" ht="12.75" customHeight="1">
      <c r="A922" s="193"/>
      <c r="B922" s="193"/>
      <c r="C922" s="193"/>
      <c r="D922" s="193"/>
      <c r="E922" s="193"/>
      <c r="F922" s="309"/>
      <c r="G922" s="309"/>
      <c r="H922" s="193"/>
      <c r="I922" s="193"/>
      <c r="J922" s="193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  <c r="AA922" s="193"/>
      <c r="AB922" s="193"/>
      <c r="AC922" s="193"/>
      <c r="AD922" s="193"/>
      <c r="AE922" s="193"/>
      <c r="AF922" s="193"/>
      <c r="AG922" s="193"/>
      <c r="AH922" s="193"/>
      <c r="AI922" s="193"/>
      <c r="AJ922" s="193"/>
      <c r="AK922" s="193"/>
      <c r="AL922" s="193"/>
      <c r="AM922" s="193"/>
    </row>
    <row r="923" spans="1:39" ht="12.75" customHeight="1">
      <c r="A923" s="193"/>
      <c r="B923" s="193"/>
      <c r="C923" s="193"/>
      <c r="D923" s="193"/>
      <c r="E923" s="193"/>
      <c r="F923" s="309"/>
      <c r="G923" s="309"/>
      <c r="H923" s="193"/>
      <c r="I923" s="193"/>
      <c r="J923" s="193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  <c r="AA923" s="193"/>
      <c r="AB923" s="193"/>
      <c r="AC923" s="193"/>
      <c r="AD923" s="193"/>
      <c r="AE923" s="193"/>
      <c r="AF923" s="193"/>
      <c r="AG923" s="193"/>
      <c r="AH923" s="193"/>
      <c r="AI923" s="193"/>
      <c r="AJ923" s="193"/>
      <c r="AK923" s="193"/>
      <c r="AL923" s="193"/>
      <c r="AM923" s="193"/>
    </row>
    <row r="924" spans="1:39" ht="12.75" customHeight="1">
      <c r="A924" s="193"/>
      <c r="B924" s="193"/>
      <c r="C924" s="193"/>
      <c r="D924" s="193"/>
      <c r="E924" s="193"/>
      <c r="F924" s="309"/>
      <c r="G924" s="309"/>
      <c r="H924" s="193"/>
      <c r="I924" s="193"/>
      <c r="J924" s="193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  <c r="AA924" s="193"/>
      <c r="AB924" s="193"/>
      <c r="AC924" s="193"/>
      <c r="AD924" s="193"/>
      <c r="AE924" s="193"/>
      <c r="AF924" s="193"/>
      <c r="AG924" s="193"/>
      <c r="AH924" s="193"/>
      <c r="AI924" s="193"/>
      <c r="AJ924" s="193"/>
      <c r="AK924" s="193"/>
      <c r="AL924" s="193"/>
      <c r="AM924" s="193"/>
    </row>
    <row r="925" spans="1:39" ht="12.75" customHeight="1">
      <c r="A925" s="193"/>
      <c r="B925" s="193"/>
      <c r="C925" s="193"/>
      <c r="D925" s="193"/>
      <c r="E925" s="193"/>
      <c r="F925" s="309"/>
      <c r="G925" s="309"/>
      <c r="H925" s="193"/>
      <c r="I925" s="193"/>
      <c r="J925" s="193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  <c r="AA925" s="193"/>
      <c r="AB925" s="193"/>
      <c r="AC925" s="193"/>
      <c r="AD925" s="193"/>
      <c r="AE925" s="193"/>
      <c r="AF925" s="193"/>
      <c r="AG925" s="193"/>
      <c r="AH925" s="193"/>
      <c r="AI925" s="193"/>
      <c r="AJ925" s="193"/>
      <c r="AK925" s="193"/>
      <c r="AL925" s="193"/>
      <c r="AM925" s="193"/>
    </row>
    <row r="926" spans="1:39" ht="12.75" customHeight="1">
      <c r="A926" s="193"/>
      <c r="B926" s="193"/>
      <c r="C926" s="193"/>
      <c r="D926" s="193"/>
      <c r="E926" s="193"/>
      <c r="F926" s="309"/>
      <c r="G926" s="309"/>
      <c r="H926" s="193"/>
      <c r="I926" s="193"/>
      <c r="J926" s="193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  <c r="AA926" s="193"/>
      <c r="AB926" s="193"/>
      <c r="AC926" s="193"/>
      <c r="AD926" s="193"/>
      <c r="AE926" s="193"/>
      <c r="AF926" s="193"/>
      <c r="AG926" s="193"/>
      <c r="AH926" s="193"/>
      <c r="AI926" s="193"/>
      <c r="AJ926" s="193"/>
      <c r="AK926" s="193"/>
      <c r="AL926" s="193"/>
      <c r="AM926" s="193"/>
    </row>
    <row r="927" spans="1:39" ht="12.75" customHeight="1">
      <c r="A927" s="193"/>
      <c r="B927" s="193"/>
      <c r="C927" s="193"/>
      <c r="D927" s="193"/>
      <c r="E927" s="193"/>
      <c r="F927" s="309"/>
      <c r="G927" s="309"/>
      <c r="H927" s="193"/>
      <c r="I927" s="193"/>
      <c r="J927" s="193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  <c r="AA927" s="193"/>
      <c r="AB927" s="193"/>
      <c r="AC927" s="193"/>
      <c r="AD927" s="193"/>
      <c r="AE927" s="193"/>
      <c r="AF927" s="193"/>
      <c r="AG927" s="193"/>
      <c r="AH927" s="193"/>
      <c r="AI927" s="193"/>
      <c r="AJ927" s="193"/>
      <c r="AK927" s="193"/>
      <c r="AL927" s="193"/>
      <c r="AM927" s="193"/>
    </row>
    <row r="928" spans="1:39" ht="12.75" customHeight="1">
      <c r="A928" s="193"/>
      <c r="B928" s="193"/>
      <c r="C928" s="193"/>
      <c r="D928" s="193"/>
      <c r="E928" s="193"/>
      <c r="F928" s="309"/>
      <c r="G928" s="309"/>
      <c r="H928" s="193"/>
      <c r="I928" s="193"/>
      <c r="J928" s="193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  <c r="AA928" s="193"/>
      <c r="AB928" s="193"/>
      <c r="AC928" s="193"/>
      <c r="AD928" s="193"/>
      <c r="AE928" s="193"/>
      <c r="AF928" s="193"/>
      <c r="AG928" s="193"/>
      <c r="AH928" s="193"/>
      <c r="AI928" s="193"/>
      <c r="AJ928" s="193"/>
      <c r="AK928" s="193"/>
      <c r="AL928" s="193"/>
      <c r="AM928" s="193"/>
    </row>
    <row r="929" spans="1:39" ht="12.75" customHeight="1">
      <c r="A929" s="193"/>
      <c r="B929" s="193"/>
      <c r="C929" s="193"/>
      <c r="D929" s="193"/>
      <c r="E929" s="193"/>
      <c r="F929" s="309"/>
      <c r="G929" s="309"/>
      <c r="H929" s="193"/>
      <c r="I929" s="193"/>
      <c r="J929" s="193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  <c r="AA929" s="193"/>
      <c r="AB929" s="193"/>
      <c r="AC929" s="193"/>
      <c r="AD929" s="193"/>
      <c r="AE929" s="193"/>
      <c r="AF929" s="193"/>
      <c r="AG929" s="193"/>
      <c r="AH929" s="193"/>
      <c r="AI929" s="193"/>
      <c r="AJ929" s="193"/>
      <c r="AK929" s="193"/>
      <c r="AL929" s="193"/>
      <c r="AM929" s="193"/>
    </row>
    <row r="930" spans="1:39" ht="12.75" customHeight="1">
      <c r="A930" s="193"/>
      <c r="B930" s="193"/>
      <c r="C930" s="193"/>
      <c r="D930" s="193"/>
      <c r="E930" s="193"/>
      <c r="F930" s="309"/>
      <c r="G930" s="309"/>
      <c r="H930" s="193"/>
      <c r="I930" s="193"/>
      <c r="J930" s="193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  <c r="AA930" s="193"/>
      <c r="AB930" s="193"/>
      <c r="AC930" s="193"/>
      <c r="AD930" s="193"/>
      <c r="AE930" s="193"/>
      <c r="AF930" s="193"/>
      <c r="AG930" s="193"/>
      <c r="AH930" s="193"/>
      <c r="AI930" s="193"/>
      <c r="AJ930" s="193"/>
      <c r="AK930" s="193"/>
      <c r="AL930" s="193"/>
      <c r="AM930" s="193"/>
    </row>
    <row r="931" spans="1:39" ht="12.75" customHeight="1">
      <c r="A931" s="193"/>
      <c r="B931" s="193"/>
      <c r="C931" s="193"/>
      <c r="D931" s="193"/>
      <c r="E931" s="193"/>
      <c r="F931" s="309"/>
      <c r="G931" s="309"/>
      <c r="H931" s="193"/>
      <c r="I931" s="193"/>
      <c r="J931" s="193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  <c r="AA931" s="193"/>
      <c r="AB931" s="193"/>
      <c r="AC931" s="193"/>
      <c r="AD931" s="193"/>
      <c r="AE931" s="193"/>
      <c r="AF931" s="193"/>
      <c r="AG931" s="193"/>
      <c r="AH931" s="193"/>
      <c r="AI931" s="193"/>
      <c r="AJ931" s="193"/>
      <c r="AK931" s="193"/>
      <c r="AL931" s="193"/>
      <c r="AM931" s="193"/>
    </row>
    <row r="932" spans="1:39" ht="12.75" customHeight="1">
      <c r="A932" s="193"/>
      <c r="B932" s="193"/>
      <c r="C932" s="193"/>
      <c r="D932" s="193"/>
      <c r="E932" s="193"/>
      <c r="F932" s="309"/>
      <c r="G932" s="309"/>
      <c r="H932" s="193"/>
      <c r="I932" s="193"/>
      <c r="J932" s="193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  <c r="AA932" s="193"/>
      <c r="AB932" s="193"/>
      <c r="AC932" s="193"/>
      <c r="AD932" s="193"/>
      <c r="AE932" s="193"/>
      <c r="AF932" s="193"/>
      <c r="AG932" s="193"/>
      <c r="AH932" s="193"/>
      <c r="AI932" s="193"/>
      <c r="AJ932" s="193"/>
      <c r="AK932" s="193"/>
      <c r="AL932" s="193"/>
      <c r="AM932" s="193"/>
    </row>
    <row r="933" spans="1:39" ht="12.75" customHeight="1">
      <c r="A933" s="193"/>
      <c r="B933" s="193"/>
      <c r="C933" s="193"/>
      <c r="D933" s="193"/>
      <c r="E933" s="193"/>
      <c r="F933" s="309"/>
      <c r="G933" s="309"/>
      <c r="H933" s="193"/>
      <c r="I933" s="193"/>
      <c r="J933" s="193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  <c r="AA933" s="193"/>
      <c r="AB933" s="193"/>
      <c r="AC933" s="193"/>
      <c r="AD933" s="193"/>
      <c r="AE933" s="193"/>
      <c r="AF933" s="193"/>
      <c r="AG933" s="193"/>
      <c r="AH933" s="193"/>
      <c r="AI933" s="193"/>
      <c r="AJ933" s="193"/>
      <c r="AK933" s="193"/>
      <c r="AL933" s="193"/>
      <c r="AM933" s="193"/>
    </row>
    <row r="934" spans="1:39" ht="12.75" customHeight="1">
      <c r="A934" s="193"/>
      <c r="B934" s="193"/>
      <c r="C934" s="193"/>
      <c r="D934" s="193"/>
      <c r="E934" s="193"/>
      <c r="F934" s="309"/>
      <c r="G934" s="309"/>
      <c r="H934" s="193"/>
      <c r="I934" s="193"/>
      <c r="J934" s="193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  <c r="AA934" s="193"/>
      <c r="AB934" s="193"/>
      <c r="AC934" s="193"/>
      <c r="AD934" s="193"/>
      <c r="AE934" s="193"/>
      <c r="AF934" s="193"/>
      <c r="AG934" s="193"/>
      <c r="AH934" s="193"/>
      <c r="AI934" s="193"/>
      <c r="AJ934" s="193"/>
      <c r="AK934" s="193"/>
      <c r="AL934" s="193"/>
      <c r="AM934" s="193"/>
    </row>
    <row r="935" spans="1:39" ht="12.75" customHeight="1">
      <c r="A935" s="193"/>
      <c r="B935" s="193"/>
      <c r="C935" s="193"/>
      <c r="D935" s="193"/>
      <c r="E935" s="193"/>
      <c r="F935" s="309"/>
      <c r="G935" s="309"/>
      <c r="H935" s="193"/>
      <c r="I935" s="193"/>
      <c r="J935" s="193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  <c r="AA935" s="193"/>
      <c r="AB935" s="193"/>
      <c r="AC935" s="193"/>
      <c r="AD935" s="193"/>
      <c r="AE935" s="193"/>
      <c r="AF935" s="193"/>
      <c r="AG935" s="193"/>
      <c r="AH935" s="193"/>
      <c r="AI935" s="193"/>
      <c r="AJ935" s="193"/>
      <c r="AK935" s="193"/>
      <c r="AL935" s="193"/>
      <c r="AM935" s="193"/>
    </row>
    <row r="936" spans="1:39" ht="12.75" customHeight="1">
      <c r="A936" s="193"/>
      <c r="B936" s="193"/>
      <c r="C936" s="193"/>
      <c r="D936" s="193"/>
      <c r="E936" s="193"/>
      <c r="F936" s="309"/>
      <c r="G936" s="309"/>
      <c r="H936" s="193"/>
      <c r="I936" s="193"/>
      <c r="J936" s="193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  <c r="AA936" s="193"/>
      <c r="AB936" s="193"/>
      <c r="AC936" s="193"/>
      <c r="AD936" s="193"/>
      <c r="AE936" s="193"/>
      <c r="AF936" s="193"/>
      <c r="AG936" s="193"/>
      <c r="AH936" s="193"/>
      <c r="AI936" s="193"/>
      <c r="AJ936" s="193"/>
      <c r="AK936" s="193"/>
      <c r="AL936" s="193"/>
      <c r="AM936" s="193"/>
    </row>
    <row r="937" spans="1:39" ht="12.75" customHeight="1">
      <c r="A937" s="193"/>
      <c r="B937" s="193"/>
      <c r="C937" s="193"/>
      <c r="D937" s="193"/>
      <c r="E937" s="193"/>
      <c r="F937" s="309"/>
      <c r="G937" s="309"/>
      <c r="H937" s="193"/>
      <c r="I937" s="193"/>
      <c r="J937" s="193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  <c r="AA937" s="193"/>
      <c r="AB937" s="193"/>
      <c r="AC937" s="193"/>
      <c r="AD937" s="193"/>
      <c r="AE937" s="193"/>
      <c r="AF937" s="193"/>
      <c r="AG937" s="193"/>
      <c r="AH937" s="193"/>
      <c r="AI937" s="193"/>
      <c r="AJ937" s="193"/>
      <c r="AK937" s="193"/>
      <c r="AL937" s="193"/>
      <c r="AM937" s="193"/>
    </row>
    <row r="938" spans="1:39" ht="12.75" customHeight="1">
      <c r="A938" s="193"/>
      <c r="B938" s="193"/>
      <c r="C938" s="193"/>
      <c r="D938" s="193"/>
      <c r="E938" s="193"/>
      <c r="F938" s="309"/>
      <c r="G938" s="309"/>
      <c r="H938" s="193"/>
      <c r="I938" s="193"/>
      <c r="J938" s="193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  <c r="AA938" s="193"/>
      <c r="AB938" s="193"/>
      <c r="AC938" s="193"/>
      <c r="AD938" s="193"/>
      <c r="AE938" s="193"/>
      <c r="AF938" s="193"/>
      <c r="AG938" s="193"/>
      <c r="AH938" s="193"/>
      <c r="AI938" s="193"/>
      <c r="AJ938" s="193"/>
      <c r="AK938" s="193"/>
      <c r="AL938" s="193"/>
      <c r="AM938" s="193"/>
    </row>
    <row r="939" spans="1:39" ht="12.75" customHeight="1">
      <c r="A939" s="193"/>
      <c r="B939" s="193"/>
      <c r="C939" s="193"/>
      <c r="D939" s="193"/>
      <c r="E939" s="193"/>
      <c r="F939" s="309"/>
      <c r="G939" s="309"/>
      <c r="H939" s="193"/>
      <c r="I939" s="193"/>
      <c r="J939" s="193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  <c r="AA939" s="193"/>
      <c r="AB939" s="193"/>
      <c r="AC939" s="193"/>
      <c r="AD939" s="193"/>
      <c r="AE939" s="193"/>
      <c r="AF939" s="193"/>
      <c r="AG939" s="193"/>
      <c r="AH939" s="193"/>
      <c r="AI939" s="193"/>
      <c r="AJ939" s="193"/>
      <c r="AK939" s="193"/>
      <c r="AL939" s="193"/>
      <c r="AM939" s="193"/>
    </row>
    <row r="940" spans="1:39" ht="12.75" customHeight="1">
      <c r="A940" s="193"/>
      <c r="B940" s="193"/>
      <c r="C940" s="193"/>
      <c r="D940" s="193"/>
      <c r="E940" s="193"/>
      <c r="F940" s="309"/>
      <c r="G940" s="309"/>
      <c r="H940" s="193"/>
      <c r="I940" s="193"/>
      <c r="J940" s="193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  <c r="AA940" s="193"/>
      <c r="AB940" s="193"/>
      <c r="AC940" s="193"/>
      <c r="AD940" s="193"/>
      <c r="AE940" s="193"/>
      <c r="AF940" s="193"/>
      <c r="AG940" s="193"/>
      <c r="AH940" s="193"/>
      <c r="AI940" s="193"/>
      <c r="AJ940" s="193"/>
      <c r="AK940" s="193"/>
      <c r="AL940" s="193"/>
      <c r="AM940" s="193"/>
    </row>
    <row r="941" spans="1:39" ht="12.75" customHeight="1">
      <c r="A941" s="193"/>
      <c r="B941" s="193"/>
      <c r="C941" s="193"/>
      <c r="D941" s="193"/>
      <c r="E941" s="193"/>
      <c r="F941" s="309"/>
      <c r="G941" s="309"/>
      <c r="H941" s="193"/>
      <c r="I941" s="193"/>
      <c r="J941" s="193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  <c r="AA941" s="193"/>
      <c r="AB941" s="193"/>
      <c r="AC941" s="193"/>
      <c r="AD941" s="193"/>
      <c r="AE941" s="193"/>
      <c r="AF941" s="193"/>
      <c r="AG941" s="193"/>
      <c r="AH941" s="193"/>
      <c r="AI941" s="193"/>
      <c r="AJ941" s="193"/>
      <c r="AK941" s="193"/>
      <c r="AL941" s="193"/>
      <c r="AM941" s="193"/>
    </row>
    <row r="942" spans="1:39" ht="12.75" customHeight="1">
      <c r="A942" s="193"/>
      <c r="B942" s="193"/>
      <c r="C942" s="193"/>
      <c r="D942" s="193"/>
      <c r="E942" s="193"/>
      <c r="F942" s="309"/>
      <c r="G942" s="309"/>
      <c r="H942" s="193"/>
      <c r="I942" s="193"/>
      <c r="J942" s="193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  <c r="AA942" s="193"/>
      <c r="AB942" s="193"/>
      <c r="AC942" s="193"/>
      <c r="AD942" s="193"/>
      <c r="AE942" s="193"/>
      <c r="AF942" s="193"/>
      <c r="AG942" s="193"/>
      <c r="AH942" s="193"/>
      <c r="AI942" s="193"/>
      <c r="AJ942" s="193"/>
      <c r="AK942" s="193"/>
      <c r="AL942" s="193"/>
      <c r="AM942" s="193"/>
    </row>
    <row r="943" spans="1:39" ht="12.75" customHeight="1">
      <c r="A943" s="193"/>
      <c r="B943" s="193"/>
      <c r="C943" s="193"/>
      <c r="D943" s="193"/>
      <c r="E943" s="193"/>
      <c r="F943" s="309"/>
      <c r="G943" s="309"/>
      <c r="H943" s="193"/>
      <c r="I943" s="193"/>
      <c r="J943" s="193"/>
      <c r="K943" s="193"/>
      <c r="L943" s="193"/>
      <c r="M943" s="193"/>
      <c r="N943" s="193"/>
      <c r="O943" s="193"/>
      <c r="P943" s="193"/>
      <c r="Q943" s="193"/>
      <c r="R943" s="193"/>
      <c r="S943" s="193"/>
      <c r="T943" s="193"/>
      <c r="U943" s="193"/>
      <c r="V943" s="193"/>
      <c r="W943" s="193"/>
      <c r="X943" s="193"/>
      <c r="Y943" s="193"/>
      <c r="Z943" s="193"/>
      <c r="AA943" s="193"/>
      <c r="AB943" s="193"/>
      <c r="AC943" s="193"/>
      <c r="AD943" s="193"/>
      <c r="AE943" s="193"/>
      <c r="AF943" s="193"/>
      <c r="AG943" s="193"/>
      <c r="AH943" s="193"/>
      <c r="AI943" s="193"/>
      <c r="AJ943" s="193"/>
      <c r="AK943" s="193"/>
      <c r="AL943" s="193"/>
      <c r="AM943" s="193"/>
    </row>
    <row r="944" spans="1:39" ht="12.75" customHeight="1">
      <c r="A944" s="193"/>
      <c r="B944" s="193"/>
      <c r="C944" s="193"/>
      <c r="D944" s="193"/>
      <c r="E944" s="193"/>
      <c r="F944" s="309"/>
      <c r="G944" s="309"/>
      <c r="H944" s="193"/>
      <c r="I944" s="193"/>
      <c r="J944" s="193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  <c r="AA944" s="193"/>
      <c r="AB944" s="193"/>
      <c r="AC944" s="193"/>
      <c r="AD944" s="193"/>
      <c r="AE944" s="193"/>
      <c r="AF944" s="193"/>
      <c r="AG944" s="193"/>
      <c r="AH944" s="193"/>
      <c r="AI944" s="193"/>
      <c r="AJ944" s="193"/>
      <c r="AK944" s="193"/>
      <c r="AL944" s="193"/>
      <c r="AM944" s="193"/>
    </row>
    <row r="945" spans="1:39" ht="12.75" customHeight="1">
      <c r="A945" s="193"/>
      <c r="B945" s="193"/>
      <c r="C945" s="193"/>
      <c r="D945" s="193"/>
      <c r="E945" s="193"/>
      <c r="F945" s="309"/>
      <c r="G945" s="309"/>
      <c r="H945" s="193"/>
      <c r="I945" s="193"/>
      <c r="J945" s="193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  <c r="AA945" s="193"/>
      <c r="AB945" s="193"/>
      <c r="AC945" s="193"/>
      <c r="AD945" s="193"/>
      <c r="AE945" s="193"/>
      <c r="AF945" s="193"/>
      <c r="AG945" s="193"/>
      <c r="AH945" s="193"/>
      <c r="AI945" s="193"/>
      <c r="AJ945" s="193"/>
      <c r="AK945" s="193"/>
      <c r="AL945" s="193"/>
      <c r="AM945" s="193"/>
    </row>
    <row r="946" spans="1:39" ht="12.75" customHeight="1">
      <c r="A946" s="193"/>
      <c r="B946" s="193"/>
      <c r="C946" s="193"/>
      <c r="D946" s="193"/>
      <c r="E946" s="193"/>
      <c r="F946" s="309"/>
      <c r="G946" s="309"/>
      <c r="H946" s="193"/>
      <c r="I946" s="193"/>
      <c r="J946" s="193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  <c r="AA946" s="193"/>
      <c r="AB946" s="193"/>
      <c r="AC946" s="193"/>
      <c r="AD946" s="193"/>
      <c r="AE946" s="193"/>
      <c r="AF946" s="193"/>
      <c r="AG946" s="193"/>
      <c r="AH946" s="193"/>
      <c r="AI946" s="193"/>
      <c r="AJ946" s="193"/>
      <c r="AK946" s="193"/>
      <c r="AL946" s="193"/>
      <c r="AM946" s="193"/>
    </row>
    <row r="947" spans="1:39" ht="12.75" customHeight="1">
      <c r="A947" s="193"/>
      <c r="B947" s="193"/>
      <c r="C947" s="193"/>
      <c r="D947" s="193"/>
      <c r="E947" s="193"/>
      <c r="F947" s="309"/>
      <c r="G947" s="309"/>
      <c r="H947" s="193"/>
      <c r="I947" s="193"/>
      <c r="J947" s="193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  <c r="AA947" s="193"/>
      <c r="AB947" s="193"/>
      <c r="AC947" s="193"/>
      <c r="AD947" s="193"/>
      <c r="AE947" s="193"/>
      <c r="AF947" s="193"/>
      <c r="AG947" s="193"/>
      <c r="AH947" s="193"/>
      <c r="AI947" s="193"/>
      <c r="AJ947" s="193"/>
      <c r="AK947" s="193"/>
      <c r="AL947" s="193"/>
      <c r="AM947" s="193"/>
    </row>
    <row r="948" spans="1:39" ht="12.75" customHeight="1">
      <c r="A948" s="193"/>
      <c r="B948" s="193"/>
      <c r="C948" s="193"/>
      <c r="D948" s="193"/>
      <c r="E948" s="193"/>
      <c r="F948" s="309"/>
      <c r="G948" s="309"/>
      <c r="H948" s="193"/>
      <c r="I948" s="193"/>
      <c r="J948" s="193"/>
      <c r="K948" s="193"/>
      <c r="L948" s="193"/>
      <c r="M948" s="193"/>
      <c r="N948" s="193"/>
      <c r="O948" s="193"/>
      <c r="P948" s="193"/>
      <c r="Q948" s="193"/>
      <c r="R948" s="193"/>
      <c r="S948" s="193"/>
      <c r="T948" s="193"/>
      <c r="U948" s="193"/>
      <c r="V948" s="193"/>
      <c r="W948" s="193"/>
      <c r="X948" s="193"/>
      <c r="Y948" s="193"/>
      <c r="Z948" s="193"/>
      <c r="AA948" s="193"/>
      <c r="AB948" s="193"/>
      <c r="AC948" s="193"/>
      <c r="AD948" s="193"/>
      <c r="AE948" s="193"/>
      <c r="AF948" s="193"/>
      <c r="AG948" s="193"/>
      <c r="AH948" s="193"/>
      <c r="AI948" s="193"/>
      <c r="AJ948" s="193"/>
      <c r="AK948" s="193"/>
      <c r="AL948" s="193"/>
      <c r="AM948" s="193"/>
    </row>
    <row r="949" spans="1:39" ht="12.75" customHeight="1">
      <c r="A949" s="193"/>
      <c r="B949" s="193"/>
      <c r="C949" s="193"/>
      <c r="D949" s="193"/>
      <c r="E949" s="193"/>
      <c r="F949" s="309"/>
      <c r="G949" s="309"/>
      <c r="H949" s="193"/>
      <c r="I949" s="193"/>
      <c r="J949" s="193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  <c r="AA949" s="193"/>
      <c r="AB949" s="193"/>
      <c r="AC949" s="193"/>
      <c r="AD949" s="193"/>
      <c r="AE949" s="193"/>
      <c r="AF949" s="193"/>
      <c r="AG949" s="193"/>
      <c r="AH949" s="193"/>
      <c r="AI949" s="193"/>
      <c r="AJ949" s="193"/>
      <c r="AK949" s="193"/>
      <c r="AL949" s="193"/>
      <c r="AM949" s="193"/>
    </row>
    <row r="950" spans="1:39" ht="12.75" customHeight="1">
      <c r="A950" s="193"/>
      <c r="B950" s="193"/>
      <c r="C950" s="193"/>
      <c r="D950" s="193"/>
      <c r="E950" s="193"/>
      <c r="F950" s="309"/>
      <c r="G950" s="309"/>
      <c r="H950" s="193"/>
      <c r="I950" s="193"/>
      <c r="J950" s="193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  <c r="AA950" s="193"/>
      <c r="AB950" s="193"/>
      <c r="AC950" s="193"/>
      <c r="AD950" s="193"/>
      <c r="AE950" s="193"/>
      <c r="AF950" s="193"/>
      <c r="AG950" s="193"/>
      <c r="AH950" s="193"/>
      <c r="AI950" s="193"/>
      <c r="AJ950" s="193"/>
      <c r="AK950" s="193"/>
      <c r="AL950" s="193"/>
      <c r="AM950" s="193"/>
    </row>
    <row r="951" spans="1:39" ht="12.75" customHeight="1">
      <c r="A951" s="193"/>
      <c r="B951" s="193"/>
      <c r="C951" s="193"/>
      <c r="D951" s="193"/>
      <c r="E951" s="193"/>
      <c r="F951" s="309"/>
      <c r="G951" s="309"/>
      <c r="H951" s="193"/>
      <c r="I951" s="193"/>
      <c r="J951" s="193"/>
      <c r="K951" s="193"/>
      <c r="L951" s="193"/>
      <c r="M951" s="193"/>
      <c r="N951" s="193"/>
      <c r="O951" s="193"/>
      <c r="P951" s="193"/>
      <c r="Q951" s="193"/>
      <c r="R951" s="193"/>
      <c r="S951" s="193"/>
      <c r="T951" s="193"/>
      <c r="U951" s="193"/>
      <c r="V951" s="193"/>
      <c r="W951" s="193"/>
      <c r="X951" s="193"/>
      <c r="Y951" s="193"/>
      <c r="Z951" s="193"/>
      <c r="AA951" s="193"/>
      <c r="AB951" s="193"/>
      <c r="AC951" s="193"/>
      <c r="AD951" s="193"/>
      <c r="AE951" s="193"/>
      <c r="AF951" s="193"/>
      <c r="AG951" s="193"/>
      <c r="AH951" s="193"/>
      <c r="AI951" s="193"/>
      <c r="AJ951" s="193"/>
      <c r="AK951" s="193"/>
      <c r="AL951" s="193"/>
      <c r="AM951" s="193"/>
    </row>
    <row r="952" spans="1:39" ht="12.75" customHeight="1">
      <c r="A952" s="193"/>
      <c r="B952" s="193"/>
      <c r="C952" s="193"/>
      <c r="D952" s="193"/>
      <c r="E952" s="193"/>
      <c r="F952" s="309"/>
      <c r="G952" s="309"/>
      <c r="H952" s="193"/>
      <c r="I952" s="193"/>
      <c r="J952" s="193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  <c r="AA952" s="193"/>
      <c r="AB952" s="193"/>
      <c r="AC952" s="193"/>
      <c r="AD952" s="193"/>
      <c r="AE952" s="193"/>
      <c r="AF952" s="193"/>
      <c r="AG952" s="193"/>
      <c r="AH952" s="193"/>
      <c r="AI952" s="193"/>
      <c r="AJ952" s="193"/>
      <c r="AK952" s="193"/>
      <c r="AL952" s="193"/>
      <c r="AM952" s="193"/>
    </row>
    <row r="953" spans="1:39" ht="12.75" customHeight="1">
      <c r="A953" s="193"/>
      <c r="B953" s="193"/>
      <c r="C953" s="193"/>
      <c r="D953" s="193"/>
      <c r="E953" s="193"/>
      <c r="F953" s="309"/>
      <c r="G953" s="309"/>
      <c r="H953" s="193"/>
      <c r="I953" s="193"/>
      <c r="J953" s="193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  <c r="AA953" s="193"/>
      <c r="AB953" s="193"/>
      <c r="AC953" s="193"/>
      <c r="AD953" s="193"/>
      <c r="AE953" s="193"/>
      <c r="AF953" s="193"/>
      <c r="AG953" s="193"/>
      <c r="AH953" s="193"/>
      <c r="AI953" s="193"/>
      <c r="AJ953" s="193"/>
      <c r="AK953" s="193"/>
      <c r="AL953" s="193"/>
      <c r="AM953" s="193"/>
    </row>
    <row r="954" spans="1:39" ht="12.75" customHeight="1">
      <c r="A954" s="193"/>
      <c r="B954" s="193"/>
      <c r="C954" s="193"/>
      <c r="D954" s="193"/>
      <c r="E954" s="193"/>
      <c r="F954" s="309"/>
      <c r="G954" s="309"/>
      <c r="H954" s="193"/>
      <c r="I954" s="193"/>
      <c r="J954" s="193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  <c r="AA954" s="193"/>
      <c r="AB954" s="193"/>
      <c r="AC954" s="193"/>
      <c r="AD954" s="193"/>
      <c r="AE954" s="193"/>
      <c r="AF954" s="193"/>
      <c r="AG954" s="193"/>
      <c r="AH954" s="193"/>
      <c r="AI954" s="193"/>
      <c r="AJ954" s="193"/>
      <c r="AK954" s="193"/>
      <c r="AL954" s="193"/>
      <c r="AM954" s="193"/>
    </row>
    <row r="955" spans="1:39" ht="12.75" customHeight="1">
      <c r="A955" s="193"/>
      <c r="B955" s="193"/>
      <c r="C955" s="193"/>
      <c r="D955" s="193"/>
      <c r="E955" s="193"/>
      <c r="F955" s="309"/>
      <c r="G955" s="309"/>
      <c r="H955" s="193"/>
      <c r="I955" s="193"/>
      <c r="J955" s="193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  <c r="AA955" s="193"/>
      <c r="AB955" s="193"/>
      <c r="AC955" s="193"/>
      <c r="AD955" s="193"/>
      <c r="AE955" s="193"/>
      <c r="AF955" s="193"/>
      <c r="AG955" s="193"/>
      <c r="AH955" s="193"/>
      <c r="AI955" s="193"/>
      <c r="AJ955" s="193"/>
      <c r="AK955" s="193"/>
      <c r="AL955" s="193"/>
      <c r="AM955" s="193"/>
    </row>
    <row r="956" spans="1:39" ht="12.75" customHeight="1">
      <c r="A956" s="193"/>
      <c r="B956" s="193"/>
      <c r="C956" s="193"/>
      <c r="D956" s="193"/>
      <c r="E956" s="193"/>
      <c r="F956" s="309"/>
      <c r="G956" s="309"/>
      <c r="H956" s="193"/>
      <c r="I956" s="193"/>
      <c r="J956" s="193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  <c r="AA956" s="193"/>
      <c r="AB956" s="193"/>
      <c r="AC956" s="193"/>
      <c r="AD956" s="193"/>
      <c r="AE956" s="193"/>
      <c r="AF956" s="193"/>
      <c r="AG956" s="193"/>
      <c r="AH956" s="193"/>
      <c r="AI956" s="193"/>
      <c r="AJ956" s="193"/>
      <c r="AK956" s="193"/>
      <c r="AL956" s="193"/>
      <c r="AM956" s="193"/>
    </row>
    <row r="957" spans="1:39" ht="12.75" customHeight="1">
      <c r="A957" s="193"/>
      <c r="B957" s="193"/>
      <c r="C957" s="193"/>
      <c r="D957" s="193"/>
      <c r="E957" s="193"/>
      <c r="F957" s="309"/>
      <c r="G957" s="309"/>
      <c r="H957" s="193"/>
      <c r="I957" s="193"/>
      <c r="J957" s="193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  <c r="AA957" s="193"/>
      <c r="AB957" s="193"/>
      <c r="AC957" s="193"/>
      <c r="AD957" s="193"/>
      <c r="AE957" s="193"/>
      <c r="AF957" s="193"/>
      <c r="AG957" s="193"/>
      <c r="AH957" s="193"/>
      <c r="AI957" s="193"/>
      <c r="AJ957" s="193"/>
      <c r="AK957" s="193"/>
      <c r="AL957" s="193"/>
      <c r="AM957" s="193"/>
    </row>
    <row r="958" spans="1:39" ht="12.75" customHeight="1">
      <c r="A958" s="193"/>
      <c r="B958" s="193"/>
      <c r="C958" s="193"/>
      <c r="D958" s="193"/>
      <c r="E958" s="193"/>
      <c r="F958" s="309"/>
      <c r="G958" s="309"/>
      <c r="H958" s="193"/>
      <c r="I958" s="193"/>
      <c r="J958" s="193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  <c r="AA958" s="193"/>
      <c r="AB958" s="193"/>
      <c r="AC958" s="193"/>
      <c r="AD958" s="193"/>
      <c r="AE958" s="193"/>
      <c r="AF958" s="193"/>
      <c r="AG958" s="193"/>
      <c r="AH958" s="193"/>
      <c r="AI958" s="193"/>
      <c r="AJ958" s="193"/>
      <c r="AK958" s="193"/>
      <c r="AL958" s="193"/>
      <c r="AM958" s="193"/>
    </row>
    <row r="959" spans="1:39" ht="12.75" customHeight="1">
      <c r="A959" s="193"/>
      <c r="B959" s="193"/>
      <c r="C959" s="193"/>
      <c r="D959" s="193"/>
      <c r="E959" s="193"/>
      <c r="F959" s="309"/>
      <c r="G959" s="309"/>
      <c r="H959" s="193"/>
      <c r="I959" s="193"/>
      <c r="J959" s="193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  <c r="AA959" s="193"/>
      <c r="AB959" s="193"/>
      <c r="AC959" s="193"/>
      <c r="AD959" s="193"/>
      <c r="AE959" s="193"/>
      <c r="AF959" s="193"/>
      <c r="AG959" s="193"/>
      <c r="AH959" s="193"/>
      <c r="AI959" s="193"/>
      <c r="AJ959" s="193"/>
      <c r="AK959" s="193"/>
      <c r="AL959" s="193"/>
      <c r="AM959" s="193"/>
    </row>
    <row r="960" spans="1:39" ht="12.75" customHeight="1">
      <c r="A960" s="193"/>
      <c r="B960" s="193"/>
      <c r="C960" s="193"/>
      <c r="D960" s="193"/>
      <c r="E960" s="193"/>
      <c r="F960" s="309"/>
      <c r="G960" s="309"/>
      <c r="H960" s="193"/>
      <c r="I960" s="193"/>
      <c r="J960" s="193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  <c r="AA960" s="193"/>
      <c r="AB960" s="193"/>
      <c r="AC960" s="193"/>
      <c r="AD960" s="193"/>
      <c r="AE960" s="193"/>
      <c r="AF960" s="193"/>
      <c r="AG960" s="193"/>
      <c r="AH960" s="193"/>
      <c r="AI960" s="193"/>
      <c r="AJ960" s="193"/>
      <c r="AK960" s="193"/>
      <c r="AL960" s="193"/>
      <c r="AM960" s="193"/>
    </row>
    <row r="961" spans="1:39" ht="12.75" customHeight="1">
      <c r="A961" s="193"/>
      <c r="B961" s="193"/>
      <c r="C961" s="193"/>
      <c r="D961" s="193"/>
      <c r="E961" s="193"/>
      <c r="F961" s="309"/>
      <c r="G961" s="309"/>
      <c r="H961" s="193"/>
      <c r="I961" s="193"/>
      <c r="J961" s="193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  <c r="AA961" s="193"/>
      <c r="AB961" s="193"/>
      <c r="AC961" s="193"/>
      <c r="AD961" s="193"/>
      <c r="AE961" s="193"/>
      <c r="AF961" s="193"/>
      <c r="AG961" s="193"/>
      <c r="AH961" s="193"/>
      <c r="AI961" s="193"/>
      <c r="AJ961" s="193"/>
      <c r="AK961" s="193"/>
      <c r="AL961" s="193"/>
      <c r="AM961" s="193"/>
    </row>
    <row r="962" spans="1:39" ht="12.75" customHeight="1">
      <c r="A962" s="193"/>
      <c r="B962" s="193"/>
      <c r="C962" s="193"/>
      <c r="D962" s="193"/>
      <c r="E962" s="193"/>
      <c r="F962" s="309"/>
      <c r="G962" s="309"/>
      <c r="H962" s="193"/>
      <c r="I962" s="193"/>
      <c r="J962" s="193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  <c r="AA962" s="193"/>
      <c r="AB962" s="193"/>
      <c r="AC962" s="193"/>
      <c r="AD962" s="193"/>
      <c r="AE962" s="193"/>
      <c r="AF962" s="193"/>
      <c r="AG962" s="193"/>
      <c r="AH962" s="193"/>
      <c r="AI962" s="193"/>
      <c r="AJ962" s="193"/>
      <c r="AK962" s="193"/>
      <c r="AL962" s="193"/>
      <c r="AM962" s="193"/>
    </row>
    <row r="963" spans="1:39" ht="12.75" customHeight="1">
      <c r="A963" s="193"/>
      <c r="B963" s="193"/>
      <c r="C963" s="193"/>
      <c r="D963" s="193"/>
      <c r="E963" s="193"/>
      <c r="F963" s="309"/>
      <c r="G963" s="309"/>
      <c r="H963" s="193"/>
      <c r="I963" s="193"/>
      <c r="J963" s="193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  <c r="AA963" s="193"/>
      <c r="AB963" s="193"/>
      <c r="AC963" s="193"/>
      <c r="AD963" s="193"/>
      <c r="AE963" s="193"/>
      <c r="AF963" s="193"/>
      <c r="AG963" s="193"/>
      <c r="AH963" s="193"/>
      <c r="AI963" s="193"/>
      <c r="AJ963" s="193"/>
      <c r="AK963" s="193"/>
      <c r="AL963" s="193"/>
      <c r="AM963" s="193"/>
    </row>
    <row r="964" spans="1:39" ht="12.75" customHeight="1">
      <c r="A964" s="193"/>
      <c r="B964" s="193"/>
      <c r="C964" s="193"/>
      <c r="D964" s="193"/>
      <c r="E964" s="193"/>
      <c r="F964" s="309"/>
      <c r="G964" s="309"/>
      <c r="H964" s="193"/>
      <c r="I964" s="193"/>
      <c r="J964" s="193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  <c r="AA964" s="193"/>
      <c r="AB964" s="193"/>
      <c r="AC964" s="193"/>
      <c r="AD964" s="193"/>
      <c r="AE964" s="193"/>
      <c r="AF964" s="193"/>
      <c r="AG964" s="193"/>
      <c r="AH964" s="193"/>
      <c r="AI964" s="193"/>
      <c r="AJ964" s="193"/>
      <c r="AK964" s="193"/>
      <c r="AL964" s="193"/>
      <c r="AM964" s="193"/>
    </row>
    <row r="965" spans="1:39" ht="12.75" customHeight="1">
      <c r="A965" s="193"/>
      <c r="B965" s="193"/>
      <c r="C965" s="193"/>
      <c r="D965" s="193"/>
      <c r="E965" s="193"/>
      <c r="F965" s="309"/>
      <c r="G965" s="309"/>
      <c r="H965" s="193"/>
      <c r="I965" s="193"/>
      <c r="J965" s="193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  <c r="AA965" s="193"/>
      <c r="AB965" s="193"/>
      <c r="AC965" s="193"/>
      <c r="AD965" s="193"/>
      <c r="AE965" s="193"/>
      <c r="AF965" s="193"/>
      <c r="AG965" s="193"/>
      <c r="AH965" s="193"/>
      <c r="AI965" s="193"/>
      <c r="AJ965" s="193"/>
      <c r="AK965" s="193"/>
      <c r="AL965" s="193"/>
      <c r="AM965" s="193"/>
    </row>
    <row r="966" spans="1:39" ht="12.75" customHeight="1">
      <c r="A966" s="193"/>
      <c r="B966" s="193"/>
      <c r="C966" s="193"/>
      <c r="D966" s="193"/>
      <c r="E966" s="193"/>
      <c r="F966" s="309"/>
      <c r="G966" s="309"/>
      <c r="H966" s="193"/>
      <c r="I966" s="193"/>
      <c r="J966" s="193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  <c r="AA966" s="193"/>
      <c r="AB966" s="193"/>
      <c r="AC966" s="193"/>
      <c r="AD966" s="193"/>
      <c r="AE966" s="193"/>
      <c r="AF966" s="193"/>
      <c r="AG966" s="193"/>
      <c r="AH966" s="193"/>
      <c r="AI966" s="193"/>
      <c r="AJ966" s="193"/>
      <c r="AK966" s="193"/>
      <c r="AL966" s="193"/>
      <c r="AM966" s="193"/>
    </row>
    <row r="967" spans="1:39" ht="12.75" customHeight="1">
      <c r="A967" s="193"/>
      <c r="B967" s="193"/>
      <c r="C967" s="193"/>
      <c r="D967" s="193"/>
      <c r="E967" s="193"/>
      <c r="F967" s="309"/>
      <c r="G967" s="309"/>
      <c r="H967" s="193"/>
      <c r="I967" s="193"/>
      <c r="J967" s="193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  <c r="AA967" s="193"/>
      <c r="AB967" s="193"/>
      <c r="AC967" s="193"/>
      <c r="AD967" s="193"/>
      <c r="AE967" s="193"/>
      <c r="AF967" s="193"/>
      <c r="AG967" s="193"/>
      <c r="AH967" s="193"/>
      <c r="AI967" s="193"/>
      <c r="AJ967" s="193"/>
      <c r="AK967" s="193"/>
      <c r="AL967" s="193"/>
      <c r="AM967" s="193"/>
    </row>
    <row r="968" spans="1:39" ht="12.75" customHeight="1">
      <c r="A968" s="193"/>
      <c r="B968" s="193"/>
      <c r="C968" s="193"/>
      <c r="D968" s="193"/>
      <c r="E968" s="193"/>
      <c r="F968" s="309"/>
      <c r="G968" s="309"/>
      <c r="H968" s="193"/>
      <c r="I968" s="193"/>
      <c r="J968" s="193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  <c r="AA968" s="193"/>
      <c r="AB968" s="193"/>
      <c r="AC968" s="193"/>
      <c r="AD968" s="193"/>
      <c r="AE968" s="193"/>
      <c r="AF968" s="193"/>
      <c r="AG968" s="193"/>
      <c r="AH968" s="193"/>
      <c r="AI968" s="193"/>
      <c r="AJ968" s="193"/>
      <c r="AK968" s="193"/>
      <c r="AL968" s="193"/>
      <c r="AM968" s="193"/>
    </row>
    <row r="969" spans="1:39" ht="12.75" customHeight="1">
      <c r="A969" s="193"/>
      <c r="B969" s="193"/>
      <c r="C969" s="193"/>
      <c r="D969" s="193"/>
      <c r="E969" s="193"/>
      <c r="F969" s="309"/>
      <c r="G969" s="309"/>
      <c r="H969" s="193"/>
      <c r="I969" s="193"/>
      <c r="J969" s="193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  <c r="AA969" s="193"/>
      <c r="AB969" s="193"/>
      <c r="AC969" s="193"/>
      <c r="AD969" s="193"/>
      <c r="AE969" s="193"/>
      <c r="AF969" s="193"/>
      <c r="AG969" s="193"/>
      <c r="AH969" s="193"/>
      <c r="AI969" s="193"/>
      <c r="AJ969" s="193"/>
      <c r="AK969" s="193"/>
      <c r="AL969" s="193"/>
      <c r="AM969" s="193"/>
    </row>
    <row r="970" spans="1:39" ht="12.75" customHeight="1">
      <c r="A970" s="193"/>
      <c r="B970" s="193"/>
      <c r="C970" s="193"/>
      <c r="D970" s="193"/>
      <c r="E970" s="193"/>
      <c r="F970" s="309"/>
      <c r="G970" s="309"/>
      <c r="H970" s="193"/>
      <c r="I970" s="193"/>
      <c r="J970" s="193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  <c r="AA970" s="193"/>
      <c r="AB970" s="193"/>
      <c r="AC970" s="193"/>
      <c r="AD970" s="193"/>
      <c r="AE970" s="193"/>
      <c r="AF970" s="193"/>
      <c r="AG970" s="193"/>
      <c r="AH970" s="193"/>
      <c r="AI970" s="193"/>
      <c r="AJ970" s="193"/>
      <c r="AK970" s="193"/>
      <c r="AL970" s="193"/>
      <c r="AM970" s="193"/>
    </row>
    <row r="971" spans="1:39" ht="12.75" customHeight="1">
      <c r="A971" s="193"/>
      <c r="B971" s="193"/>
      <c r="C971" s="193"/>
      <c r="D971" s="193"/>
      <c r="E971" s="193"/>
      <c r="F971" s="309"/>
      <c r="G971" s="309"/>
      <c r="H971" s="193"/>
      <c r="I971" s="193"/>
      <c r="J971" s="193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  <c r="AA971" s="193"/>
      <c r="AB971" s="193"/>
      <c r="AC971" s="193"/>
      <c r="AD971" s="193"/>
      <c r="AE971" s="193"/>
      <c r="AF971" s="193"/>
      <c r="AG971" s="193"/>
      <c r="AH971" s="193"/>
      <c r="AI971" s="193"/>
      <c r="AJ971" s="193"/>
      <c r="AK971" s="193"/>
      <c r="AL971" s="193"/>
      <c r="AM971" s="193"/>
    </row>
    <row r="972" spans="1:39" ht="12.75" customHeight="1">
      <c r="A972" s="193"/>
      <c r="B972" s="193"/>
      <c r="C972" s="193"/>
      <c r="D972" s="193"/>
      <c r="E972" s="193"/>
      <c r="F972" s="309"/>
      <c r="G972" s="309"/>
      <c r="H972" s="193"/>
      <c r="I972" s="193"/>
      <c r="J972" s="193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  <c r="AA972" s="193"/>
      <c r="AB972" s="193"/>
      <c r="AC972" s="193"/>
      <c r="AD972" s="193"/>
      <c r="AE972" s="193"/>
      <c r="AF972" s="193"/>
      <c r="AG972" s="193"/>
      <c r="AH972" s="193"/>
      <c r="AI972" s="193"/>
      <c r="AJ972" s="193"/>
      <c r="AK972" s="193"/>
      <c r="AL972" s="193"/>
      <c r="AM972" s="193"/>
    </row>
    <row r="973" spans="1:39" ht="12.75" customHeight="1">
      <c r="A973" s="193"/>
      <c r="B973" s="193"/>
      <c r="C973" s="193"/>
      <c r="D973" s="193"/>
      <c r="E973" s="193"/>
      <c r="F973" s="309"/>
      <c r="G973" s="309"/>
      <c r="H973" s="193"/>
      <c r="I973" s="193"/>
      <c r="J973" s="193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  <c r="AA973" s="193"/>
      <c r="AB973" s="193"/>
      <c r="AC973" s="193"/>
      <c r="AD973" s="193"/>
      <c r="AE973" s="193"/>
      <c r="AF973" s="193"/>
      <c r="AG973" s="193"/>
      <c r="AH973" s="193"/>
      <c r="AI973" s="193"/>
      <c r="AJ973" s="193"/>
      <c r="AK973" s="193"/>
      <c r="AL973" s="193"/>
      <c r="AM973" s="193"/>
    </row>
    <row r="974" spans="1:39" ht="12.75" customHeight="1">
      <c r="A974" s="193"/>
      <c r="B974" s="193"/>
      <c r="C974" s="193"/>
      <c r="D974" s="193"/>
      <c r="E974" s="193"/>
      <c r="F974" s="309"/>
      <c r="G974" s="309"/>
      <c r="H974" s="193"/>
      <c r="I974" s="193"/>
      <c r="J974" s="193"/>
      <c r="K974" s="193"/>
      <c r="L974" s="193"/>
      <c r="M974" s="193"/>
      <c r="N974" s="193"/>
      <c r="O974" s="193"/>
      <c r="P974" s="193"/>
      <c r="Q974" s="193"/>
      <c r="R974" s="193"/>
      <c r="S974" s="193"/>
      <c r="T974" s="193"/>
      <c r="U974" s="193"/>
      <c r="V974" s="193"/>
      <c r="W974" s="193"/>
      <c r="X974" s="193"/>
      <c r="Y974" s="193"/>
      <c r="Z974" s="193"/>
      <c r="AA974" s="193"/>
      <c r="AB974" s="193"/>
      <c r="AC974" s="193"/>
      <c r="AD974" s="193"/>
      <c r="AE974" s="193"/>
      <c r="AF974" s="193"/>
      <c r="AG974" s="193"/>
      <c r="AH974" s="193"/>
      <c r="AI974" s="193"/>
      <c r="AJ974" s="193"/>
      <c r="AK974" s="193"/>
      <c r="AL974" s="193"/>
      <c r="AM974" s="193"/>
    </row>
    <row r="975" spans="1:39" ht="12.75" customHeight="1">
      <c r="A975" s="193"/>
      <c r="B975" s="193"/>
      <c r="C975" s="193"/>
      <c r="D975" s="193"/>
      <c r="E975" s="193"/>
      <c r="F975" s="309"/>
      <c r="G975" s="309"/>
      <c r="H975" s="193"/>
      <c r="I975" s="193"/>
      <c r="J975" s="193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  <c r="AA975" s="193"/>
      <c r="AB975" s="193"/>
      <c r="AC975" s="193"/>
      <c r="AD975" s="193"/>
      <c r="AE975" s="193"/>
      <c r="AF975" s="193"/>
      <c r="AG975" s="193"/>
      <c r="AH975" s="193"/>
      <c r="AI975" s="193"/>
      <c r="AJ975" s="193"/>
      <c r="AK975" s="193"/>
      <c r="AL975" s="193"/>
      <c r="AM975" s="193"/>
    </row>
    <row r="976" spans="1:39" ht="12.75" customHeight="1">
      <c r="A976" s="193"/>
      <c r="B976" s="193"/>
      <c r="C976" s="193"/>
      <c r="D976" s="193"/>
      <c r="E976" s="193"/>
      <c r="F976" s="309"/>
      <c r="G976" s="309"/>
      <c r="H976" s="193"/>
      <c r="I976" s="193"/>
      <c r="J976" s="193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  <c r="AA976" s="193"/>
      <c r="AB976" s="193"/>
      <c r="AC976" s="193"/>
      <c r="AD976" s="193"/>
      <c r="AE976" s="193"/>
      <c r="AF976" s="193"/>
      <c r="AG976" s="193"/>
      <c r="AH976" s="193"/>
      <c r="AI976" s="193"/>
      <c r="AJ976" s="193"/>
      <c r="AK976" s="193"/>
      <c r="AL976" s="193"/>
      <c r="AM976" s="193"/>
    </row>
    <row r="977" spans="1:39" ht="12.75" customHeight="1">
      <c r="A977" s="193"/>
      <c r="B977" s="193"/>
      <c r="C977" s="193"/>
      <c r="D977" s="193"/>
      <c r="E977" s="193"/>
      <c r="F977" s="309"/>
      <c r="G977" s="309"/>
      <c r="H977" s="193"/>
      <c r="I977" s="193"/>
      <c r="J977" s="193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  <c r="AA977" s="193"/>
      <c r="AB977" s="193"/>
      <c r="AC977" s="193"/>
      <c r="AD977" s="193"/>
      <c r="AE977" s="193"/>
      <c r="AF977" s="193"/>
      <c r="AG977" s="193"/>
      <c r="AH977" s="193"/>
      <c r="AI977" s="193"/>
      <c r="AJ977" s="193"/>
      <c r="AK977" s="193"/>
      <c r="AL977" s="193"/>
      <c r="AM977" s="193"/>
    </row>
    <row r="978" spans="1:39" ht="12.75" customHeight="1">
      <c r="A978" s="193"/>
      <c r="B978" s="193"/>
      <c r="C978" s="193"/>
      <c r="D978" s="193"/>
      <c r="E978" s="193"/>
      <c r="F978" s="309"/>
      <c r="G978" s="309"/>
      <c r="H978" s="193"/>
      <c r="I978" s="193"/>
      <c r="J978" s="193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  <c r="AA978" s="193"/>
      <c r="AB978" s="193"/>
      <c r="AC978" s="193"/>
      <c r="AD978" s="193"/>
      <c r="AE978" s="193"/>
      <c r="AF978" s="193"/>
      <c r="AG978" s="193"/>
      <c r="AH978" s="193"/>
      <c r="AI978" s="193"/>
      <c r="AJ978" s="193"/>
      <c r="AK978" s="193"/>
      <c r="AL978" s="193"/>
      <c r="AM978" s="193"/>
    </row>
    <row r="979" spans="1:39" ht="12.75" customHeight="1">
      <c r="A979" s="193"/>
      <c r="B979" s="193"/>
      <c r="C979" s="193"/>
      <c r="D979" s="193"/>
      <c r="E979" s="193"/>
      <c r="F979" s="309"/>
      <c r="G979" s="309"/>
      <c r="H979" s="193"/>
      <c r="I979" s="193"/>
      <c r="J979" s="193"/>
      <c r="K979" s="193"/>
      <c r="L979" s="193"/>
      <c r="M979" s="193"/>
      <c r="N979" s="193"/>
      <c r="O979" s="193"/>
      <c r="P979" s="193"/>
      <c r="Q979" s="193"/>
      <c r="R979" s="193"/>
      <c r="S979" s="193"/>
      <c r="T979" s="193"/>
      <c r="U979" s="193"/>
      <c r="V979" s="193"/>
      <c r="W979" s="193"/>
      <c r="X979" s="193"/>
      <c r="Y979" s="193"/>
      <c r="Z979" s="193"/>
      <c r="AA979" s="193"/>
      <c r="AB979" s="193"/>
      <c r="AC979" s="193"/>
      <c r="AD979" s="193"/>
      <c r="AE979" s="193"/>
      <c r="AF979" s="193"/>
      <c r="AG979" s="193"/>
      <c r="AH979" s="193"/>
      <c r="AI979" s="193"/>
      <c r="AJ979" s="193"/>
      <c r="AK979" s="193"/>
      <c r="AL979" s="193"/>
      <c r="AM979" s="193"/>
    </row>
    <row r="980" spans="1:39" ht="12.75" customHeight="1">
      <c r="A980" s="193"/>
      <c r="B980" s="193"/>
      <c r="C980" s="193"/>
      <c r="D980" s="193"/>
      <c r="E980" s="193"/>
      <c r="F980" s="309"/>
      <c r="G980" s="309"/>
      <c r="H980" s="193"/>
      <c r="I980" s="193"/>
      <c r="J980" s="193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  <c r="AA980" s="193"/>
      <c r="AB980" s="193"/>
      <c r="AC980" s="193"/>
      <c r="AD980" s="193"/>
      <c r="AE980" s="193"/>
      <c r="AF980" s="193"/>
      <c r="AG980" s="193"/>
      <c r="AH980" s="193"/>
      <c r="AI980" s="193"/>
      <c r="AJ980" s="193"/>
      <c r="AK980" s="193"/>
      <c r="AL980" s="193"/>
      <c r="AM980" s="193"/>
    </row>
    <row r="981" spans="1:39" ht="12.75" customHeight="1">
      <c r="A981" s="193"/>
      <c r="B981" s="193"/>
      <c r="C981" s="193"/>
      <c r="D981" s="193"/>
      <c r="E981" s="193"/>
      <c r="F981" s="309"/>
      <c r="G981" s="309"/>
      <c r="H981" s="193"/>
      <c r="I981" s="193"/>
      <c r="J981" s="193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  <c r="AA981" s="193"/>
      <c r="AB981" s="193"/>
      <c r="AC981" s="193"/>
      <c r="AD981" s="193"/>
      <c r="AE981" s="193"/>
      <c r="AF981" s="193"/>
      <c r="AG981" s="193"/>
      <c r="AH981" s="193"/>
      <c r="AI981" s="193"/>
      <c r="AJ981" s="193"/>
      <c r="AK981" s="193"/>
      <c r="AL981" s="193"/>
      <c r="AM981" s="193"/>
    </row>
    <row r="982" spans="1:39" ht="12.75" customHeight="1">
      <c r="A982" s="193"/>
      <c r="B982" s="193"/>
      <c r="C982" s="193"/>
      <c r="D982" s="193"/>
      <c r="E982" s="193"/>
      <c r="F982" s="309"/>
      <c r="G982" s="309"/>
      <c r="H982" s="193"/>
      <c r="I982" s="193"/>
      <c r="J982" s="193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  <c r="AA982" s="193"/>
      <c r="AB982" s="193"/>
      <c r="AC982" s="193"/>
      <c r="AD982" s="193"/>
      <c r="AE982" s="193"/>
      <c r="AF982" s="193"/>
      <c r="AG982" s="193"/>
      <c r="AH982" s="193"/>
      <c r="AI982" s="193"/>
      <c r="AJ982" s="193"/>
      <c r="AK982" s="193"/>
      <c r="AL982" s="193"/>
      <c r="AM982" s="193"/>
    </row>
    <row r="983" spans="1:39" ht="12.75" customHeight="1">
      <c r="A983" s="193"/>
      <c r="B983" s="193"/>
      <c r="C983" s="193"/>
      <c r="D983" s="193"/>
      <c r="E983" s="193"/>
      <c r="F983" s="309"/>
      <c r="G983" s="309"/>
      <c r="H983" s="193"/>
      <c r="I983" s="193"/>
      <c r="J983" s="193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  <c r="AA983" s="193"/>
      <c r="AB983" s="193"/>
      <c r="AC983" s="193"/>
      <c r="AD983" s="193"/>
      <c r="AE983" s="193"/>
      <c r="AF983" s="193"/>
      <c r="AG983" s="193"/>
      <c r="AH983" s="193"/>
      <c r="AI983" s="193"/>
      <c r="AJ983" s="193"/>
      <c r="AK983" s="193"/>
      <c r="AL983" s="193"/>
      <c r="AM983" s="193"/>
    </row>
    <row r="984" spans="1:39" ht="12.75" customHeight="1">
      <c r="A984" s="193"/>
      <c r="B984" s="193"/>
      <c r="C984" s="193"/>
      <c r="D984" s="193"/>
      <c r="E984" s="193"/>
      <c r="F984" s="309"/>
      <c r="G984" s="309"/>
      <c r="H984" s="193"/>
      <c r="I984" s="193"/>
      <c r="J984" s="193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  <c r="AA984" s="193"/>
      <c r="AB984" s="193"/>
      <c r="AC984" s="193"/>
      <c r="AD984" s="193"/>
      <c r="AE984" s="193"/>
      <c r="AF984" s="193"/>
      <c r="AG984" s="193"/>
      <c r="AH984" s="193"/>
      <c r="AI984" s="193"/>
      <c r="AJ984" s="193"/>
      <c r="AK984" s="193"/>
      <c r="AL984" s="193"/>
      <c r="AM984" s="193"/>
    </row>
    <row r="985" spans="1:39" ht="12.75" customHeight="1">
      <c r="A985" s="193"/>
      <c r="B985" s="193"/>
      <c r="C985" s="193"/>
      <c r="D985" s="193"/>
      <c r="E985" s="193"/>
      <c r="F985" s="309"/>
      <c r="G985" s="309"/>
      <c r="H985" s="193"/>
      <c r="I985" s="193"/>
      <c r="J985" s="193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  <c r="AA985" s="193"/>
      <c r="AB985" s="193"/>
      <c r="AC985" s="193"/>
      <c r="AD985" s="193"/>
      <c r="AE985" s="193"/>
      <c r="AF985" s="193"/>
      <c r="AG985" s="193"/>
      <c r="AH985" s="193"/>
      <c r="AI985" s="193"/>
      <c r="AJ985" s="193"/>
      <c r="AK985" s="193"/>
      <c r="AL985" s="193"/>
      <c r="AM985" s="193"/>
    </row>
    <row r="986" spans="1:39" ht="12.75" customHeight="1">
      <c r="A986" s="193"/>
      <c r="B986" s="193"/>
      <c r="C986" s="193"/>
      <c r="D986" s="193"/>
      <c r="E986" s="193"/>
      <c r="F986" s="309"/>
      <c r="G986" s="309"/>
      <c r="H986" s="193"/>
      <c r="I986" s="193"/>
      <c r="J986" s="193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  <c r="AA986" s="193"/>
      <c r="AB986" s="193"/>
      <c r="AC986" s="193"/>
      <c r="AD986" s="193"/>
      <c r="AE986" s="193"/>
      <c r="AF986" s="193"/>
      <c r="AG986" s="193"/>
      <c r="AH986" s="193"/>
      <c r="AI986" s="193"/>
      <c r="AJ986" s="193"/>
      <c r="AK986" s="193"/>
      <c r="AL986" s="193"/>
      <c r="AM986" s="193"/>
    </row>
    <row r="987" spans="1:39" ht="12.75" customHeight="1">
      <c r="A987" s="193"/>
      <c r="B987" s="193"/>
      <c r="C987" s="193"/>
      <c r="D987" s="193"/>
      <c r="E987" s="193"/>
      <c r="F987" s="309"/>
      <c r="G987" s="309"/>
      <c r="H987" s="193"/>
      <c r="I987" s="193"/>
      <c r="J987" s="193"/>
      <c r="K987" s="193"/>
      <c r="L987" s="193"/>
      <c r="M987" s="193"/>
      <c r="N987" s="193"/>
      <c r="O987" s="193"/>
      <c r="P987" s="193"/>
      <c r="Q987" s="193"/>
      <c r="R987" s="193"/>
      <c r="S987" s="193"/>
      <c r="T987" s="193"/>
      <c r="U987" s="193"/>
      <c r="V987" s="193"/>
      <c r="W987" s="193"/>
      <c r="X987" s="193"/>
      <c r="Y987" s="193"/>
      <c r="Z987" s="193"/>
      <c r="AA987" s="193"/>
      <c r="AB987" s="193"/>
      <c r="AC987" s="193"/>
      <c r="AD987" s="193"/>
      <c r="AE987" s="193"/>
      <c r="AF987" s="193"/>
      <c r="AG987" s="193"/>
      <c r="AH987" s="193"/>
      <c r="AI987" s="193"/>
      <c r="AJ987" s="193"/>
      <c r="AK987" s="193"/>
      <c r="AL987" s="193"/>
      <c r="AM987" s="193"/>
    </row>
    <row r="988" spans="1:39" ht="12.75" customHeight="1">
      <c r="A988" s="193"/>
      <c r="B988" s="193"/>
      <c r="C988" s="193"/>
      <c r="D988" s="193"/>
      <c r="E988" s="193"/>
      <c r="F988" s="309"/>
      <c r="G988" s="309"/>
      <c r="H988" s="193"/>
      <c r="I988" s="193"/>
      <c r="J988" s="193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  <c r="AA988" s="193"/>
      <c r="AB988" s="193"/>
      <c r="AC988" s="193"/>
      <c r="AD988" s="193"/>
      <c r="AE988" s="193"/>
      <c r="AF988" s="193"/>
      <c r="AG988" s="193"/>
      <c r="AH988" s="193"/>
      <c r="AI988" s="193"/>
      <c r="AJ988" s="193"/>
      <c r="AK988" s="193"/>
      <c r="AL988" s="193"/>
      <c r="AM988" s="193"/>
    </row>
    <row r="989" spans="1:39" ht="12.75" customHeight="1">
      <c r="A989" s="193"/>
      <c r="B989" s="193"/>
      <c r="C989" s="193"/>
      <c r="D989" s="193"/>
      <c r="E989" s="193"/>
      <c r="F989" s="309"/>
      <c r="G989" s="309"/>
      <c r="H989" s="193"/>
      <c r="I989" s="193"/>
      <c r="J989" s="193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  <c r="AA989" s="193"/>
      <c r="AB989" s="193"/>
      <c r="AC989" s="193"/>
      <c r="AD989" s="193"/>
      <c r="AE989" s="193"/>
      <c r="AF989" s="193"/>
      <c r="AG989" s="193"/>
      <c r="AH989" s="193"/>
      <c r="AI989" s="193"/>
      <c r="AJ989" s="193"/>
      <c r="AK989" s="193"/>
      <c r="AL989" s="193"/>
      <c r="AM989" s="193"/>
    </row>
    <row r="990" spans="1:39" ht="12.75" customHeight="1">
      <c r="A990" s="193"/>
      <c r="B990" s="193"/>
      <c r="C990" s="193"/>
      <c r="D990" s="193"/>
      <c r="E990" s="193"/>
      <c r="F990" s="309"/>
      <c r="G990" s="309"/>
      <c r="H990" s="193"/>
      <c r="I990" s="193"/>
      <c r="J990" s="193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  <c r="AA990" s="193"/>
      <c r="AB990" s="193"/>
      <c r="AC990" s="193"/>
      <c r="AD990" s="193"/>
      <c r="AE990" s="193"/>
      <c r="AF990" s="193"/>
      <c r="AG990" s="193"/>
      <c r="AH990" s="193"/>
      <c r="AI990" s="193"/>
      <c r="AJ990" s="193"/>
      <c r="AK990" s="193"/>
      <c r="AL990" s="193"/>
      <c r="AM990" s="193"/>
    </row>
    <row r="991" spans="1:39" ht="12.75" customHeight="1">
      <c r="A991" s="193"/>
      <c r="B991" s="193"/>
      <c r="C991" s="193"/>
      <c r="D991" s="193"/>
      <c r="E991" s="193"/>
      <c r="F991" s="309"/>
      <c r="G991" s="309"/>
      <c r="H991" s="193"/>
      <c r="I991" s="193"/>
      <c r="J991" s="193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  <c r="AA991" s="193"/>
      <c r="AB991" s="193"/>
      <c r="AC991" s="193"/>
      <c r="AD991" s="193"/>
      <c r="AE991" s="193"/>
      <c r="AF991" s="193"/>
      <c r="AG991" s="193"/>
      <c r="AH991" s="193"/>
      <c r="AI991" s="193"/>
      <c r="AJ991" s="193"/>
      <c r="AK991" s="193"/>
      <c r="AL991" s="193"/>
      <c r="AM991" s="193"/>
    </row>
    <row r="992" spans="1:39" ht="12.75" customHeight="1">
      <c r="A992" s="193"/>
      <c r="B992" s="193"/>
      <c r="C992" s="193"/>
      <c r="D992" s="193"/>
      <c r="E992" s="193"/>
      <c r="F992" s="309"/>
      <c r="G992" s="309"/>
      <c r="H992" s="193"/>
      <c r="I992" s="193"/>
      <c r="J992" s="193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  <c r="AA992" s="193"/>
      <c r="AB992" s="193"/>
      <c r="AC992" s="193"/>
      <c r="AD992" s="193"/>
      <c r="AE992" s="193"/>
      <c r="AF992" s="193"/>
      <c r="AG992" s="193"/>
      <c r="AH992" s="193"/>
      <c r="AI992" s="193"/>
      <c r="AJ992" s="193"/>
      <c r="AK992" s="193"/>
      <c r="AL992" s="193"/>
      <c r="AM992" s="193"/>
    </row>
    <row r="993" spans="1:39" ht="12.75" customHeight="1">
      <c r="A993" s="193"/>
      <c r="B993" s="193"/>
      <c r="C993" s="193"/>
      <c r="D993" s="193"/>
      <c r="E993" s="193"/>
      <c r="F993" s="309"/>
      <c r="G993" s="309"/>
      <c r="H993" s="193"/>
      <c r="I993" s="193"/>
      <c r="J993" s="193"/>
      <c r="K993" s="193"/>
      <c r="L993" s="193"/>
      <c r="M993" s="193"/>
      <c r="N993" s="193"/>
      <c r="O993" s="193"/>
      <c r="P993" s="193"/>
      <c r="Q993" s="193"/>
      <c r="R993" s="193"/>
      <c r="S993" s="193"/>
      <c r="T993" s="193"/>
      <c r="U993" s="193"/>
      <c r="V993" s="193"/>
      <c r="W993" s="193"/>
      <c r="X993" s="193"/>
      <c r="Y993" s="193"/>
      <c r="Z993" s="193"/>
      <c r="AA993" s="193"/>
      <c r="AB993" s="193"/>
      <c r="AC993" s="193"/>
      <c r="AD993" s="193"/>
      <c r="AE993" s="193"/>
      <c r="AF993" s="193"/>
      <c r="AG993" s="193"/>
      <c r="AH993" s="193"/>
      <c r="AI993" s="193"/>
      <c r="AJ993" s="193"/>
      <c r="AK993" s="193"/>
      <c r="AL993" s="193"/>
      <c r="AM993" s="193"/>
    </row>
    <row r="994" spans="1:39" ht="12.75" customHeight="1">
      <c r="A994" s="193"/>
      <c r="B994" s="193"/>
      <c r="C994" s="193"/>
      <c r="D994" s="193"/>
      <c r="E994" s="193"/>
      <c r="F994" s="309"/>
      <c r="G994" s="309"/>
      <c r="H994" s="193"/>
      <c r="I994" s="193"/>
      <c r="J994" s="193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  <c r="AA994" s="193"/>
      <c r="AB994" s="193"/>
      <c r="AC994" s="193"/>
      <c r="AD994" s="193"/>
      <c r="AE994" s="193"/>
      <c r="AF994" s="193"/>
      <c r="AG994" s="193"/>
      <c r="AH994" s="193"/>
      <c r="AI994" s="193"/>
      <c r="AJ994" s="193"/>
      <c r="AK994" s="193"/>
      <c r="AL994" s="193"/>
      <c r="AM994" s="193"/>
    </row>
    <row r="995" spans="1:39" ht="12.75" customHeight="1">
      <c r="A995" s="193"/>
      <c r="B995" s="193"/>
      <c r="C995" s="193"/>
      <c r="D995" s="193"/>
      <c r="E995" s="193"/>
      <c r="F995" s="309"/>
      <c r="G995" s="309"/>
      <c r="H995" s="193"/>
      <c r="I995" s="193"/>
      <c r="J995" s="193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  <c r="AA995" s="193"/>
      <c r="AB995" s="193"/>
      <c r="AC995" s="193"/>
      <c r="AD995" s="193"/>
      <c r="AE995" s="193"/>
      <c r="AF995" s="193"/>
      <c r="AG995" s="193"/>
      <c r="AH995" s="193"/>
      <c r="AI995" s="193"/>
      <c r="AJ995" s="193"/>
      <c r="AK995" s="193"/>
      <c r="AL995" s="193"/>
      <c r="AM995" s="193"/>
    </row>
    <row r="996" spans="1:39" ht="12.75" customHeight="1">
      <c r="A996" s="193"/>
      <c r="B996" s="193"/>
      <c r="C996" s="193"/>
      <c r="D996" s="193"/>
      <c r="E996" s="193"/>
      <c r="F996" s="309"/>
      <c r="G996" s="309"/>
      <c r="H996" s="193"/>
      <c r="I996" s="193"/>
      <c r="J996" s="193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  <c r="AA996" s="193"/>
      <c r="AB996" s="193"/>
      <c r="AC996" s="193"/>
      <c r="AD996" s="193"/>
      <c r="AE996" s="193"/>
      <c r="AF996" s="193"/>
      <c r="AG996" s="193"/>
      <c r="AH996" s="193"/>
      <c r="AI996" s="193"/>
      <c r="AJ996" s="193"/>
      <c r="AK996" s="193"/>
      <c r="AL996" s="193"/>
      <c r="AM996" s="193"/>
    </row>
    <row r="997" spans="1:39" ht="12.75" customHeight="1">
      <c r="A997" s="193"/>
      <c r="B997" s="193"/>
      <c r="C997" s="193"/>
      <c r="D997" s="193"/>
      <c r="E997" s="193"/>
      <c r="F997" s="309"/>
      <c r="G997" s="309"/>
      <c r="H997" s="193"/>
      <c r="I997" s="193"/>
      <c r="J997" s="193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  <c r="AA997" s="193"/>
      <c r="AB997" s="193"/>
      <c r="AC997" s="193"/>
      <c r="AD997" s="193"/>
      <c r="AE997" s="193"/>
      <c r="AF997" s="193"/>
      <c r="AG997" s="193"/>
      <c r="AH997" s="193"/>
      <c r="AI997" s="193"/>
      <c r="AJ997" s="193"/>
      <c r="AK997" s="193"/>
      <c r="AL997" s="193"/>
      <c r="AM997" s="193"/>
    </row>
    <row r="998" spans="1:39" ht="12.75" customHeight="1">
      <c r="A998" s="193"/>
      <c r="B998" s="193"/>
      <c r="C998" s="193"/>
      <c r="D998" s="193"/>
      <c r="E998" s="193"/>
      <c r="F998" s="309"/>
      <c r="G998" s="309"/>
      <c r="H998" s="193"/>
      <c r="I998" s="193"/>
      <c r="J998" s="193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  <c r="AA998" s="193"/>
      <c r="AB998" s="193"/>
      <c r="AC998" s="193"/>
      <c r="AD998" s="193"/>
      <c r="AE998" s="193"/>
      <c r="AF998" s="193"/>
      <c r="AG998" s="193"/>
      <c r="AH998" s="193"/>
      <c r="AI998" s="193"/>
      <c r="AJ998" s="193"/>
      <c r="AK998" s="193"/>
      <c r="AL998" s="193"/>
      <c r="AM998" s="193"/>
    </row>
    <row r="999" spans="1:39" ht="12.75" customHeight="1">
      <c r="A999" s="193"/>
      <c r="B999" s="193"/>
      <c r="C999" s="193"/>
      <c r="D999" s="193"/>
      <c r="E999" s="193"/>
      <c r="F999" s="309"/>
      <c r="G999" s="309"/>
      <c r="H999" s="193"/>
      <c r="I999" s="193"/>
      <c r="J999" s="193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  <c r="AA999" s="193"/>
      <c r="AB999" s="193"/>
      <c r="AC999" s="193"/>
      <c r="AD999" s="193"/>
      <c r="AE999" s="193"/>
      <c r="AF999" s="193"/>
      <c r="AG999" s="193"/>
      <c r="AH999" s="193"/>
      <c r="AI999" s="193"/>
      <c r="AJ999" s="193"/>
      <c r="AK999" s="193"/>
      <c r="AL999" s="193"/>
      <c r="AM999" s="193"/>
    </row>
    <row r="1000" spans="1:39" ht="12.75" customHeight="1">
      <c r="A1000" s="193"/>
      <c r="B1000" s="193"/>
      <c r="C1000" s="193"/>
      <c r="D1000" s="193"/>
      <c r="E1000" s="193"/>
      <c r="F1000" s="309"/>
      <c r="G1000" s="309"/>
      <c r="H1000" s="193"/>
      <c r="I1000" s="193"/>
      <c r="J1000" s="193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  <c r="AA1000" s="193"/>
      <c r="AB1000" s="193"/>
      <c r="AC1000" s="193"/>
      <c r="AD1000" s="193"/>
      <c r="AE1000" s="193"/>
      <c r="AF1000" s="193"/>
      <c r="AG1000" s="193"/>
      <c r="AH1000" s="193"/>
      <c r="AI1000" s="193"/>
      <c r="AJ1000" s="193"/>
      <c r="AK1000" s="193"/>
      <c r="AL1000" s="193"/>
      <c r="AM1000" s="193"/>
    </row>
  </sheetData>
  <autoFilter ref="A3:AG603" xr:uid="{00000000-0009-0000-0000-000015000000}"/>
  <phoneticPr fontId="18"/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B1" workbookViewId="0"/>
  </sheetViews>
  <sheetFormatPr defaultColWidth="12.625" defaultRowHeight="15" customHeight="1"/>
  <cols>
    <col min="1" max="3" width="9" customWidth="1"/>
    <col min="4" max="4" width="9.75" customWidth="1"/>
    <col min="5" max="26" width="9" customWidth="1"/>
  </cols>
  <sheetData>
    <row r="1" spans="1:26" ht="14.25" customHeight="1">
      <c r="A1" s="1" t="s">
        <v>114</v>
      </c>
      <c r="B1" s="2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ht="14.25" customHeight="1">
      <c r="A2" s="4"/>
      <c r="B2" s="5" t="s">
        <v>1</v>
      </c>
      <c r="C2" s="32" t="s">
        <v>115</v>
      </c>
      <c r="D2" s="32" t="s">
        <v>116</v>
      </c>
      <c r="E2" s="33" t="s">
        <v>117</v>
      </c>
      <c r="F2" s="33" t="s">
        <v>118</v>
      </c>
      <c r="G2" s="33" t="s">
        <v>119</v>
      </c>
      <c r="H2" s="33" t="s">
        <v>120</v>
      </c>
      <c r="I2" s="33" t="s">
        <v>121</v>
      </c>
      <c r="J2" s="33" t="s">
        <v>122</v>
      </c>
      <c r="K2" s="33" t="s">
        <v>123</v>
      </c>
      <c r="L2" s="33" t="s">
        <v>124</v>
      </c>
      <c r="M2" s="33" t="s">
        <v>125</v>
      </c>
      <c r="N2" s="33" t="s">
        <v>126</v>
      </c>
      <c r="O2" s="33" t="s">
        <v>127</v>
      </c>
      <c r="P2" s="33" t="s">
        <v>128</v>
      </c>
      <c r="Q2" s="33" t="s">
        <v>129</v>
      </c>
      <c r="R2" s="33" t="s">
        <v>130</v>
      </c>
      <c r="S2" s="33" t="s">
        <v>131</v>
      </c>
      <c r="T2" s="33" t="s">
        <v>132</v>
      </c>
      <c r="U2" s="33" t="s">
        <v>133</v>
      </c>
      <c r="V2" s="33" t="s">
        <v>134</v>
      </c>
      <c r="W2" s="33" t="s">
        <v>135</v>
      </c>
      <c r="X2" s="33" t="s">
        <v>136</v>
      </c>
      <c r="Y2" s="34" t="s">
        <v>137</v>
      </c>
      <c r="Z2" s="35" t="s">
        <v>138</v>
      </c>
    </row>
    <row r="3" spans="1:26" ht="13.5" customHeight="1">
      <c r="A3" s="7">
        <v>1</v>
      </c>
      <c r="B3" s="8" t="s">
        <v>2</v>
      </c>
      <c r="C3" s="36" t="s">
        <v>139</v>
      </c>
      <c r="D3" s="36" t="s">
        <v>140</v>
      </c>
      <c r="E3" s="37" t="s">
        <v>140</v>
      </c>
      <c r="F3" s="37" t="s">
        <v>141</v>
      </c>
      <c r="G3" s="37" t="s">
        <v>141</v>
      </c>
      <c r="H3" s="37" t="s">
        <v>142</v>
      </c>
      <c r="I3" s="37" t="s">
        <v>142</v>
      </c>
      <c r="J3" s="37" t="s">
        <v>143</v>
      </c>
      <c r="K3" s="37" t="s">
        <v>143</v>
      </c>
      <c r="L3" s="37" t="s">
        <v>144</v>
      </c>
      <c r="M3" s="37" t="s">
        <v>144</v>
      </c>
      <c r="N3" s="37" t="s">
        <v>145</v>
      </c>
      <c r="O3" s="37" t="s">
        <v>145</v>
      </c>
      <c r="P3" s="37" t="s">
        <v>146</v>
      </c>
      <c r="Q3" s="37" t="s">
        <v>146</v>
      </c>
      <c r="R3" s="37" t="s">
        <v>147</v>
      </c>
      <c r="S3" s="37" t="s">
        <v>147</v>
      </c>
      <c r="T3" s="37" t="s">
        <v>148</v>
      </c>
      <c r="U3" s="37" t="s">
        <v>148</v>
      </c>
      <c r="V3" s="37" t="s">
        <v>149</v>
      </c>
      <c r="W3" s="37" t="s">
        <v>149</v>
      </c>
      <c r="X3" s="37" t="s">
        <v>150</v>
      </c>
      <c r="Y3" s="38" t="s">
        <v>150</v>
      </c>
      <c r="Z3" s="39" t="s">
        <v>151</v>
      </c>
    </row>
    <row r="4" spans="1:26" ht="13.5" customHeight="1">
      <c r="A4" s="10">
        <v>2</v>
      </c>
      <c r="B4" s="11" t="s">
        <v>4</v>
      </c>
      <c r="C4" s="40">
        <v>36983</v>
      </c>
      <c r="D4" s="40">
        <v>37018</v>
      </c>
      <c r="E4" s="41">
        <v>37018</v>
      </c>
      <c r="F4" s="41">
        <v>37039</v>
      </c>
      <c r="G4" s="41">
        <v>37053</v>
      </c>
      <c r="H4" s="41">
        <v>37074</v>
      </c>
      <c r="I4" s="41">
        <v>37074</v>
      </c>
      <c r="J4" s="41">
        <v>37102</v>
      </c>
      <c r="K4" s="41">
        <v>37102</v>
      </c>
      <c r="L4" s="41">
        <v>37137</v>
      </c>
      <c r="M4" s="41">
        <v>37137</v>
      </c>
      <c r="N4" s="41">
        <v>37165</v>
      </c>
      <c r="O4" s="41">
        <v>37165</v>
      </c>
      <c r="P4" s="41">
        <v>37193</v>
      </c>
      <c r="Q4" s="41">
        <v>37193</v>
      </c>
      <c r="R4" s="41">
        <v>37207</v>
      </c>
      <c r="S4" s="41">
        <v>37228</v>
      </c>
      <c r="T4" s="41">
        <v>37252</v>
      </c>
      <c r="U4" s="41">
        <v>37252</v>
      </c>
      <c r="V4" s="41">
        <v>37284</v>
      </c>
      <c r="W4" s="41">
        <v>37284</v>
      </c>
      <c r="X4" s="41">
        <v>37319</v>
      </c>
      <c r="Y4" s="42">
        <v>37319</v>
      </c>
      <c r="Z4" s="43">
        <v>37347</v>
      </c>
    </row>
    <row r="5" spans="1:26" ht="13.5" customHeight="1">
      <c r="A5" s="10">
        <v>3</v>
      </c>
      <c r="B5" s="11" t="s">
        <v>6</v>
      </c>
      <c r="C5" s="40" t="s">
        <v>139</v>
      </c>
      <c r="D5" s="40" t="s">
        <v>140</v>
      </c>
      <c r="E5" s="41" t="s">
        <v>140</v>
      </c>
      <c r="F5" s="41" t="s">
        <v>141</v>
      </c>
      <c r="G5" s="41" t="s">
        <v>141</v>
      </c>
      <c r="H5" s="41" t="s">
        <v>142</v>
      </c>
      <c r="I5" s="41" t="s">
        <v>142</v>
      </c>
      <c r="J5" s="41" t="s">
        <v>143</v>
      </c>
      <c r="K5" s="41" t="s">
        <v>143</v>
      </c>
      <c r="L5" s="41" t="s">
        <v>144</v>
      </c>
      <c r="M5" s="41" t="s">
        <v>144</v>
      </c>
      <c r="N5" s="41" t="s">
        <v>145</v>
      </c>
      <c r="O5" s="41" t="s">
        <v>145</v>
      </c>
      <c r="P5" s="41" t="s">
        <v>146</v>
      </c>
      <c r="Q5" s="41" t="s">
        <v>146</v>
      </c>
      <c r="R5" s="41" t="s">
        <v>147</v>
      </c>
      <c r="S5" s="41" t="s">
        <v>147</v>
      </c>
      <c r="T5" s="41" t="s">
        <v>152</v>
      </c>
      <c r="U5" s="44" t="s">
        <v>152</v>
      </c>
      <c r="V5" s="44" t="s">
        <v>149</v>
      </c>
      <c r="W5" s="44" t="s">
        <v>149</v>
      </c>
      <c r="X5" s="44" t="s">
        <v>150</v>
      </c>
      <c r="Y5" s="45" t="s">
        <v>150</v>
      </c>
      <c r="Z5" s="46" t="s">
        <v>151</v>
      </c>
    </row>
    <row r="6" spans="1:26" ht="13.5" customHeight="1">
      <c r="A6" s="10">
        <v>4</v>
      </c>
      <c r="B6" s="11" t="s">
        <v>8</v>
      </c>
      <c r="C6" s="40">
        <v>10402</v>
      </c>
      <c r="D6" s="40">
        <v>10507</v>
      </c>
      <c r="E6" s="41">
        <v>10507</v>
      </c>
      <c r="F6" s="41">
        <v>10604</v>
      </c>
      <c r="G6" s="41">
        <v>10604</v>
      </c>
      <c r="H6" s="41">
        <v>10702</v>
      </c>
      <c r="I6" s="41">
        <v>10702</v>
      </c>
      <c r="J6" s="41">
        <v>10730</v>
      </c>
      <c r="K6" s="41">
        <v>10730</v>
      </c>
      <c r="L6" s="41">
        <v>10903</v>
      </c>
      <c r="M6" s="41">
        <v>10903</v>
      </c>
      <c r="N6" s="41">
        <v>11001</v>
      </c>
      <c r="O6" s="41">
        <v>11001</v>
      </c>
      <c r="P6" s="41">
        <v>11029</v>
      </c>
      <c r="Q6" s="41">
        <v>11029</v>
      </c>
      <c r="R6" s="41">
        <v>11126</v>
      </c>
      <c r="S6" s="41">
        <v>11126</v>
      </c>
      <c r="T6" s="41">
        <v>11224</v>
      </c>
      <c r="U6" s="44">
        <v>11224</v>
      </c>
      <c r="V6" s="44">
        <v>20128</v>
      </c>
      <c r="W6" s="44">
        <v>20128</v>
      </c>
      <c r="X6" s="44">
        <v>20304</v>
      </c>
      <c r="Y6" s="45">
        <v>20304</v>
      </c>
      <c r="Z6" s="46">
        <v>20401</v>
      </c>
    </row>
    <row r="7" spans="1:26" ht="13.5" customHeight="1">
      <c r="A7" s="10">
        <v>5</v>
      </c>
      <c r="B7" s="11" t="s">
        <v>10</v>
      </c>
      <c r="C7" s="40">
        <v>0</v>
      </c>
      <c r="D7" s="40">
        <v>0</v>
      </c>
      <c r="E7" s="41">
        <v>0</v>
      </c>
      <c r="F7" s="41">
        <v>0</v>
      </c>
      <c r="G7" s="41" t="s">
        <v>153</v>
      </c>
      <c r="H7" s="41" t="s">
        <v>142</v>
      </c>
      <c r="I7" s="41">
        <v>0</v>
      </c>
      <c r="J7" s="41">
        <v>0</v>
      </c>
      <c r="K7" s="41" t="s">
        <v>154</v>
      </c>
      <c r="L7" s="41" t="s">
        <v>144</v>
      </c>
      <c r="M7" s="41">
        <v>0</v>
      </c>
      <c r="N7" s="41">
        <v>0</v>
      </c>
      <c r="O7" s="41">
        <v>0</v>
      </c>
      <c r="P7" s="41">
        <v>0</v>
      </c>
      <c r="Q7" s="41" t="s">
        <v>155</v>
      </c>
      <c r="R7" s="41" t="s">
        <v>156</v>
      </c>
      <c r="S7" s="41">
        <v>0</v>
      </c>
      <c r="T7" s="41">
        <v>0</v>
      </c>
      <c r="U7" s="41">
        <v>0</v>
      </c>
      <c r="V7" s="41">
        <v>0</v>
      </c>
      <c r="W7" s="41" t="s">
        <v>149</v>
      </c>
      <c r="X7" s="41" t="s">
        <v>150</v>
      </c>
      <c r="Y7" s="42">
        <v>0</v>
      </c>
      <c r="Z7" s="43">
        <v>0</v>
      </c>
    </row>
    <row r="8" spans="1:26" ht="13.5" customHeight="1">
      <c r="A8" s="10">
        <v>6</v>
      </c>
      <c r="B8" s="11" t="s">
        <v>12</v>
      </c>
      <c r="C8" s="40" t="s">
        <v>139</v>
      </c>
      <c r="D8" s="40" t="s">
        <v>140</v>
      </c>
      <c r="E8" s="41">
        <v>0</v>
      </c>
      <c r="F8" s="41">
        <v>0</v>
      </c>
      <c r="G8" s="41">
        <v>0</v>
      </c>
      <c r="H8" s="41">
        <v>0</v>
      </c>
      <c r="I8" s="41">
        <v>0</v>
      </c>
      <c r="J8" s="41">
        <v>0</v>
      </c>
      <c r="K8" s="41">
        <v>0</v>
      </c>
      <c r="L8" s="41">
        <v>0</v>
      </c>
      <c r="M8" s="41">
        <v>0</v>
      </c>
      <c r="N8" s="41">
        <v>0</v>
      </c>
      <c r="O8" s="41">
        <v>0</v>
      </c>
      <c r="P8" s="41">
        <v>0</v>
      </c>
      <c r="Q8" s="41">
        <v>0</v>
      </c>
      <c r="R8" s="41">
        <v>0</v>
      </c>
      <c r="S8" s="41">
        <v>0</v>
      </c>
      <c r="T8" s="41">
        <v>0</v>
      </c>
      <c r="U8" s="44">
        <v>0</v>
      </c>
      <c r="V8" s="44">
        <v>0</v>
      </c>
      <c r="W8" s="44">
        <v>0</v>
      </c>
      <c r="X8" s="44">
        <v>0</v>
      </c>
      <c r="Y8" s="45">
        <v>0</v>
      </c>
      <c r="Z8" s="46">
        <v>0</v>
      </c>
    </row>
    <row r="9" spans="1:26" ht="13.5" customHeight="1">
      <c r="A9" s="10">
        <v>7</v>
      </c>
      <c r="B9" s="12" t="s">
        <v>14</v>
      </c>
      <c r="C9" s="40" t="s">
        <v>139</v>
      </c>
      <c r="D9" s="40" t="s">
        <v>140</v>
      </c>
      <c r="E9" s="41" t="s">
        <v>140</v>
      </c>
      <c r="F9" s="41" t="s">
        <v>141</v>
      </c>
      <c r="G9" s="41" t="s">
        <v>141</v>
      </c>
      <c r="H9" s="41" t="s">
        <v>142</v>
      </c>
      <c r="I9" s="41" t="s">
        <v>142</v>
      </c>
      <c r="J9" s="41" t="s">
        <v>143</v>
      </c>
      <c r="K9" s="41" t="s">
        <v>143</v>
      </c>
      <c r="L9" s="41" t="s">
        <v>144</v>
      </c>
      <c r="M9" s="41" t="s">
        <v>144</v>
      </c>
      <c r="N9" s="41" t="s">
        <v>145</v>
      </c>
      <c r="O9" s="41" t="s">
        <v>145</v>
      </c>
      <c r="P9" s="41" t="s">
        <v>146</v>
      </c>
      <c r="Q9" s="41" t="s">
        <v>146</v>
      </c>
      <c r="R9" s="41" t="s">
        <v>147</v>
      </c>
      <c r="S9" s="41" t="s">
        <v>147</v>
      </c>
      <c r="T9" s="41" t="s">
        <v>148</v>
      </c>
      <c r="U9" s="44" t="s">
        <v>148</v>
      </c>
      <c r="V9" s="44" t="s">
        <v>149</v>
      </c>
      <c r="W9" s="44" t="s">
        <v>149</v>
      </c>
      <c r="X9" s="44" t="s">
        <v>150</v>
      </c>
      <c r="Y9" s="45" t="s">
        <v>150</v>
      </c>
      <c r="Z9" s="46" t="s">
        <v>151</v>
      </c>
    </row>
    <row r="10" spans="1:26" ht="13.5" customHeight="1">
      <c r="A10" s="10">
        <v>8</v>
      </c>
      <c r="B10" s="13" t="s">
        <v>15</v>
      </c>
      <c r="C10" s="40" t="s">
        <v>139</v>
      </c>
      <c r="D10" s="40" t="s">
        <v>140</v>
      </c>
      <c r="E10" s="41" t="s">
        <v>140</v>
      </c>
      <c r="F10" s="41" t="s">
        <v>141</v>
      </c>
      <c r="G10" s="41" t="s">
        <v>141</v>
      </c>
      <c r="H10" s="41" t="s">
        <v>142</v>
      </c>
      <c r="I10" s="41" t="s">
        <v>142</v>
      </c>
      <c r="J10" s="41" t="s">
        <v>143</v>
      </c>
      <c r="K10" s="41" t="s">
        <v>143</v>
      </c>
      <c r="L10" s="41" t="s">
        <v>144</v>
      </c>
      <c r="M10" s="41" t="s">
        <v>144</v>
      </c>
      <c r="N10" s="41" t="s">
        <v>145</v>
      </c>
      <c r="O10" s="41" t="s">
        <v>145</v>
      </c>
      <c r="P10" s="41" t="s">
        <v>146</v>
      </c>
      <c r="Q10" s="41" t="s">
        <v>146</v>
      </c>
      <c r="R10" s="41" t="s">
        <v>147</v>
      </c>
      <c r="S10" s="41" t="s">
        <v>147</v>
      </c>
      <c r="T10" s="41" t="s">
        <v>152</v>
      </c>
      <c r="U10" s="44" t="s">
        <v>152</v>
      </c>
      <c r="V10" s="44" t="s">
        <v>149</v>
      </c>
      <c r="W10" s="44" t="s">
        <v>149</v>
      </c>
      <c r="X10" s="44" t="s">
        <v>150</v>
      </c>
      <c r="Y10" s="45" t="s">
        <v>150</v>
      </c>
      <c r="Z10" s="46" t="s">
        <v>151</v>
      </c>
    </row>
    <row r="11" spans="1:26" ht="14.25" customHeight="1">
      <c r="A11" s="14">
        <v>9</v>
      </c>
      <c r="B11" s="14" t="s">
        <v>16</v>
      </c>
      <c r="C11" s="47" t="s">
        <v>139</v>
      </c>
      <c r="D11" s="47" t="s">
        <v>140</v>
      </c>
      <c r="E11" s="48" t="s">
        <v>140</v>
      </c>
      <c r="F11" s="48" t="s">
        <v>141</v>
      </c>
      <c r="G11" s="48" t="s">
        <v>141</v>
      </c>
      <c r="H11" s="48" t="s">
        <v>142</v>
      </c>
      <c r="I11" s="48" t="s">
        <v>142</v>
      </c>
      <c r="J11" s="48" t="s">
        <v>143</v>
      </c>
      <c r="K11" s="48" t="s">
        <v>143</v>
      </c>
      <c r="L11" s="48" t="s">
        <v>144</v>
      </c>
      <c r="M11" s="48" t="s">
        <v>144</v>
      </c>
      <c r="N11" s="48" t="s">
        <v>145</v>
      </c>
      <c r="O11" s="48" t="s">
        <v>145</v>
      </c>
      <c r="P11" s="48" t="s">
        <v>146</v>
      </c>
      <c r="Q11" s="48" t="s">
        <v>146</v>
      </c>
      <c r="R11" s="48" t="s">
        <v>147</v>
      </c>
      <c r="S11" s="48" t="s">
        <v>147</v>
      </c>
      <c r="T11" s="48" t="s">
        <v>148</v>
      </c>
      <c r="U11" s="48" t="s">
        <v>148</v>
      </c>
      <c r="V11" s="48" t="s">
        <v>149</v>
      </c>
      <c r="W11" s="48" t="s">
        <v>149</v>
      </c>
      <c r="X11" s="48" t="s">
        <v>150</v>
      </c>
      <c r="Y11" s="49" t="s">
        <v>150</v>
      </c>
      <c r="Z11" s="50" t="s">
        <v>151</v>
      </c>
    </row>
    <row r="12" spans="1:26" ht="13.5" customHeight="1">
      <c r="A12" s="7">
        <v>10</v>
      </c>
      <c r="B12" s="15" t="s">
        <v>17</v>
      </c>
      <c r="C12" s="36">
        <v>36983</v>
      </c>
      <c r="D12" s="37">
        <v>37018</v>
      </c>
      <c r="E12" s="37">
        <v>37018</v>
      </c>
      <c r="F12" s="37">
        <v>37046</v>
      </c>
      <c r="G12" s="37">
        <v>37046</v>
      </c>
      <c r="H12" s="37">
        <v>37074</v>
      </c>
      <c r="I12" s="37">
        <v>37074</v>
      </c>
      <c r="J12" s="37">
        <v>37102</v>
      </c>
      <c r="K12" s="37">
        <v>37102</v>
      </c>
      <c r="L12" s="37">
        <v>37137</v>
      </c>
      <c r="M12" s="51">
        <v>37137</v>
      </c>
      <c r="N12" s="51">
        <v>37165</v>
      </c>
      <c r="O12" s="51">
        <v>37165</v>
      </c>
      <c r="P12" s="51">
        <v>37193</v>
      </c>
      <c r="Q12" s="51">
        <v>37193</v>
      </c>
      <c r="R12" s="51">
        <v>37221</v>
      </c>
      <c r="S12" s="37">
        <v>37221</v>
      </c>
      <c r="T12" s="37">
        <v>37250</v>
      </c>
      <c r="U12" s="37">
        <v>37250</v>
      </c>
      <c r="V12" s="37">
        <v>37284</v>
      </c>
      <c r="W12" s="37">
        <v>37284</v>
      </c>
      <c r="X12" s="37">
        <v>37319</v>
      </c>
      <c r="Y12" s="38">
        <v>37319</v>
      </c>
      <c r="Z12" s="39">
        <v>37347</v>
      </c>
    </row>
    <row r="13" spans="1:26" ht="13.5" customHeight="1">
      <c r="A13" s="10">
        <v>11</v>
      </c>
      <c r="B13" s="11" t="s">
        <v>18</v>
      </c>
      <c r="C13" s="40" t="s">
        <v>139</v>
      </c>
      <c r="D13" s="41" t="s">
        <v>140</v>
      </c>
      <c r="E13" s="41" t="s">
        <v>140</v>
      </c>
      <c r="F13" s="41" t="s">
        <v>141</v>
      </c>
      <c r="G13" s="41" t="s">
        <v>141</v>
      </c>
      <c r="H13" s="41" t="s">
        <v>142</v>
      </c>
      <c r="I13" s="41" t="s">
        <v>142</v>
      </c>
      <c r="J13" s="41" t="s">
        <v>143</v>
      </c>
      <c r="K13" s="41" t="s">
        <v>143</v>
      </c>
      <c r="L13" s="41" t="s">
        <v>144</v>
      </c>
      <c r="M13" s="41" t="s">
        <v>144</v>
      </c>
      <c r="N13" s="41" t="s">
        <v>145</v>
      </c>
      <c r="O13" s="41" t="s">
        <v>145</v>
      </c>
      <c r="P13" s="41" t="s">
        <v>146</v>
      </c>
      <c r="Q13" s="41" t="s">
        <v>146</v>
      </c>
      <c r="R13" s="41" t="s">
        <v>147</v>
      </c>
      <c r="S13" s="41" t="s">
        <v>147</v>
      </c>
      <c r="T13" s="44" t="s">
        <v>148</v>
      </c>
      <c r="U13" s="44" t="s">
        <v>148</v>
      </c>
      <c r="V13" s="44" t="s">
        <v>149</v>
      </c>
      <c r="W13" s="44" t="s">
        <v>149</v>
      </c>
      <c r="X13" s="44" t="s">
        <v>150</v>
      </c>
      <c r="Y13" s="45" t="s">
        <v>150</v>
      </c>
      <c r="Z13" s="46" t="s">
        <v>151</v>
      </c>
    </row>
    <row r="14" spans="1:26" ht="13.5" customHeight="1">
      <c r="A14" s="10">
        <v>12</v>
      </c>
      <c r="B14" s="11" t="s">
        <v>19</v>
      </c>
      <c r="C14" s="40" t="s">
        <v>139</v>
      </c>
      <c r="D14" s="41" t="s">
        <v>157</v>
      </c>
      <c r="E14" s="41" t="s">
        <v>157</v>
      </c>
      <c r="F14" s="41" t="s">
        <v>153</v>
      </c>
      <c r="G14" s="41" t="s">
        <v>153</v>
      </c>
      <c r="H14" s="41" t="s">
        <v>142</v>
      </c>
      <c r="I14" s="41" t="s">
        <v>142</v>
      </c>
      <c r="J14" s="41" t="s">
        <v>143</v>
      </c>
      <c r="K14" s="41" t="s">
        <v>143</v>
      </c>
      <c r="L14" s="41" t="s">
        <v>158</v>
      </c>
      <c r="M14" s="41" t="s">
        <v>158</v>
      </c>
      <c r="N14" s="41" t="s">
        <v>159</v>
      </c>
      <c r="O14" s="41" t="s">
        <v>159</v>
      </c>
      <c r="P14" s="41" t="s">
        <v>146</v>
      </c>
      <c r="Q14" s="41" t="s">
        <v>146</v>
      </c>
      <c r="R14" s="41" t="s">
        <v>147</v>
      </c>
      <c r="S14" s="41" t="s">
        <v>147</v>
      </c>
      <c r="T14" s="41" t="s">
        <v>148</v>
      </c>
      <c r="U14" s="41" t="s">
        <v>148</v>
      </c>
      <c r="V14" s="41" t="s">
        <v>149</v>
      </c>
      <c r="W14" s="41" t="s">
        <v>149</v>
      </c>
      <c r="X14" s="41" t="s">
        <v>160</v>
      </c>
      <c r="Y14" s="42" t="s">
        <v>160</v>
      </c>
      <c r="Z14" s="43" t="s">
        <v>161</v>
      </c>
    </row>
    <row r="15" spans="1:26" ht="13.5" customHeight="1">
      <c r="A15" s="10">
        <v>13</v>
      </c>
      <c r="B15" s="11" t="s">
        <v>20</v>
      </c>
      <c r="C15" s="40">
        <v>0</v>
      </c>
      <c r="D15" s="41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>
        <v>0</v>
      </c>
      <c r="O15" s="41">
        <v>0</v>
      </c>
      <c r="P15" s="41">
        <v>0</v>
      </c>
      <c r="Q15" s="41">
        <v>0</v>
      </c>
      <c r="R15" s="41">
        <v>0</v>
      </c>
      <c r="S15" s="41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2">
        <v>0</v>
      </c>
      <c r="Z15" s="43">
        <v>0</v>
      </c>
    </row>
    <row r="16" spans="1:26" ht="13.5" customHeight="1">
      <c r="A16" s="10">
        <v>14</v>
      </c>
      <c r="B16" s="11" t="s">
        <v>21</v>
      </c>
      <c r="C16" s="40" t="s">
        <v>139</v>
      </c>
      <c r="D16" s="41" t="s">
        <v>162</v>
      </c>
      <c r="E16" s="41" t="s">
        <v>162</v>
      </c>
      <c r="F16" s="41" t="s">
        <v>153</v>
      </c>
      <c r="G16" s="41" t="s">
        <v>153</v>
      </c>
      <c r="H16" s="41" t="s">
        <v>142</v>
      </c>
      <c r="I16" s="41" t="s">
        <v>142</v>
      </c>
      <c r="J16" s="41" t="s">
        <v>143</v>
      </c>
      <c r="K16" s="41" t="s">
        <v>143</v>
      </c>
      <c r="L16" s="41" t="s">
        <v>144</v>
      </c>
      <c r="M16" s="41" t="s">
        <v>144</v>
      </c>
      <c r="N16" s="41" t="s">
        <v>145</v>
      </c>
      <c r="O16" s="41" t="s">
        <v>145</v>
      </c>
      <c r="P16" s="41" t="s">
        <v>146</v>
      </c>
      <c r="Q16" s="41" t="s">
        <v>146</v>
      </c>
      <c r="R16" s="41" t="s">
        <v>147</v>
      </c>
      <c r="S16" s="41" t="s">
        <v>147</v>
      </c>
      <c r="T16" s="41" t="s">
        <v>152</v>
      </c>
      <c r="U16" s="41" t="s">
        <v>152</v>
      </c>
      <c r="V16" s="41" t="s">
        <v>149</v>
      </c>
      <c r="W16" s="41" t="s">
        <v>149</v>
      </c>
      <c r="X16" s="41" t="s">
        <v>150</v>
      </c>
      <c r="Y16" s="42" t="s">
        <v>150</v>
      </c>
      <c r="Z16" s="43" t="s">
        <v>151</v>
      </c>
    </row>
    <row r="17" spans="1:26" ht="13.5" customHeight="1">
      <c r="A17" s="10">
        <v>15</v>
      </c>
      <c r="B17" s="11" t="s">
        <v>22</v>
      </c>
      <c r="C17" s="52">
        <v>36980</v>
      </c>
      <c r="D17" s="44">
        <v>37012</v>
      </c>
      <c r="E17" s="44">
        <v>37012</v>
      </c>
      <c r="F17" s="44">
        <v>37043</v>
      </c>
      <c r="G17" s="44">
        <v>37043</v>
      </c>
      <c r="H17" s="44">
        <v>37074</v>
      </c>
      <c r="I17" s="44">
        <v>37074</v>
      </c>
      <c r="J17" s="44">
        <v>37104</v>
      </c>
      <c r="K17" s="44">
        <v>37104</v>
      </c>
      <c r="L17" s="44">
        <v>37133</v>
      </c>
      <c r="M17" s="44">
        <v>37133</v>
      </c>
      <c r="N17" s="44">
        <v>37165</v>
      </c>
      <c r="O17" s="44">
        <v>37165</v>
      </c>
      <c r="P17" s="44">
        <v>37196</v>
      </c>
      <c r="Q17" s="44">
        <v>37196</v>
      </c>
      <c r="R17" s="44">
        <v>37225</v>
      </c>
      <c r="S17" s="44">
        <v>37225</v>
      </c>
      <c r="T17" s="44">
        <v>37253</v>
      </c>
      <c r="U17" s="44">
        <v>37253</v>
      </c>
      <c r="V17" s="44">
        <v>37287</v>
      </c>
      <c r="W17" s="44">
        <v>37287</v>
      </c>
      <c r="X17" s="45">
        <v>37316</v>
      </c>
      <c r="Y17" s="45">
        <v>37316</v>
      </c>
      <c r="Z17" s="46">
        <v>37344</v>
      </c>
    </row>
    <row r="18" spans="1:26" ht="13.5" customHeight="1">
      <c r="A18" s="10">
        <v>16</v>
      </c>
      <c r="B18" s="10" t="s">
        <v>23</v>
      </c>
      <c r="C18" s="52">
        <v>36985</v>
      </c>
      <c r="D18" s="44">
        <v>37021</v>
      </c>
      <c r="E18" s="44">
        <v>37021</v>
      </c>
      <c r="F18" s="44">
        <v>37048</v>
      </c>
      <c r="G18" s="44">
        <v>37048</v>
      </c>
      <c r="H18" s="44">
        <v>37076</v>
      </c>
      <c r="I18" s="44">
        <v>37076</v>
      </c>
      <c r="J18" s="44">
        <v>37106</v>
      </c>
      <c r="K18" s="44">
        <v>37106</v>
      </c>
      <c r="L18" s="44">
        <v>37138</v>
      </c>
      <c r="M18" s="44">
        <v>37138</v>
      </c>
      <c r="N18" s="44">
        <v>37166</v>
      </c>
      <c r="O18" s="44">
        <v>37166</v>
      </c>
      <c r="P18" s="44">
        <v>37197</v>
      </c>
      <c r="Q18" s="44">
        <v>37197</v>
      </c>
      <c r="R18" s="44">
        <v>37230</v>
      </c>
      <c r="S18" s="44">
        <v>37230</v>
      </c>
      <c r="T18" s="44">
        <v>37265</v>
      </c>
      <c r="U18" s="44">
        <v>37265</v>
      </c>
      <c r="V18" s="44">
        <v>37292</v>
      </c>
      <c r="W18" s="44">
        <v>37292</v>
      </c>
      <c r="X18" s="45">
        <v>37321</v>
      </c>
      <c r="Y18" s="45">
        <v>37321</v>
      </c>
      <c r="Z18" s="46">
        <v>37349</v>
      </c>
    </row>
    <row r="19" spans="1:26" ht="13.5" customHeight="1">
      <c r="A19" s="10">
        <v>17</v>
      </c>
      <c r="B19" s="17" t="s">
        <v>25</v>
      </c>
      <c r="C19" s="40" t="s">
        <v>139</v>
      </c>
      <c r="D19" s="41" t="s">
        <v>140</v>
      </c>
      <c r="E19" s="41" t="s">
        <v>140</v>
      </c>
      <c r="F19" s="41" t="s">
        <v>141</v>
      </c>
      <c r="G19" s="41" t="s">
        <v>141</v>
      </c>
      <c r="H19" s="41" t="s">
        <v>142</v>
      </c>
      <c r="I19" s="41">
        <v>0</v>
      </c>
      <c r="J19" s="41">
        <v>0</v>
      </c>
      <c r="K19" s="41" t="s">
        <v>143</v>
      </c>
      <c r="L19" s="41" t="s">
        <v>144</v>
      </c>
      <c r="M19" s="41" t="s">
        <v>144</v>
      </c>
      <c r="N19" s="41" t="s">
        <v>145</v>
      </c>
      <c r="O19" s="41" t="s">
        <v>145</v>
      </c>
      <c r="P19" s="41" t="s">
        <v>146</v>
      </c>
      <c r="Q19" s="41" t="s">
        <v>146</v>
      </c>
      <c r="R19" s="41" t="s">
        <v>147</v>
      </c>
      <c r="S19" s="41" t="s">
        <v>147</v>
      </c>
      <c r="T19" s="41" t="s">
        <v>148</v>
      </c>
      <c r="U19" s="41" t="s">
        <v>148</v>
      </c>
      <c r="V19" s="44" t="s">
        <v>149</v>
      </c>
      <c r="W19" s="44">
        <v>0</v>
      </c>
      <c r="X19" s="45">
        <v>0</v>
      </c>
      <c r="Y19" s="45">
        <v>0</v>
      </c>
      <c r="Z19" s="46">
        <v>0</v>
      </c>
    </row>
    <row r="20" spans="1:26" ht="13.5" customHeight="1">
      <c r="A20" s="10">
        <v>18</v>
      </c>
      <c r="B20" s="10" t="s">
        <v>27</v>
      </c>
      <c r="C20" s="40" t="s">
        <v>139</v>
      </c>
      <c r="D20" s="41" t="s">
        <v>157</v>
      </c>
      <c r="E20" s="41" t="s">
        <v>157</v>
      </c>
      <c r="F20" s="41" t="s">
        <v>141</v>
      </c>
      <c r="G20" s="41" t="s">
        <v>141</v>
      </c>
      <c r="H20" s="41" t="s">
        <v>142</v>
      </c>
      <c r="I20" s="41" t="s">
        <v>142</v>
      </c>
      <c r="J20" s="41" t="s">
        <v>163</v>
      </c>
      <c r="K20" s="41" t="s">
        <v>163</v>
      </c>
      <c r="L20" s="41" t="s">
        <v>144</v>
      </c>
      <c r="M20" s="41" t="s">
        <v>144</v>
      </c>
      <c r="N20" s="41" t="s">
        <v>164</v>
      </c>
      <c r="O20" s="41" t="s">
        <v>164</v>
      </c>
      <c r="P20" s="41" t="s">
        <v>146</v>
      </c>
      <c r="Q20" s="41" t="s">
        <v>146</v>
      </c>
      <c r="R20" s="41" t="s">
        <v>165</v>
      </c>
      <c r="S20" s="41" t="s">
        <v>165</v>
      </c>
      <c r="T20" s="44" t="s">
        <v>166</v>
      </c>
      <c r="U20" s="44" t="s">
        <v>166</v>
      </c>
      <c r="V20" s="44" t="s">
        <v>167</v>
      </c>
      <c r="W20" s="44" t="s">
        <v>167</v>
      </c>
      <c r="X20" s="45" t="s">
        <v>160</v>
      </c>
      <c r="Y20" s="45" t="s">
        <v>160</v>
      </c>
      <c r="Z20" s="46" t="s">
        <v>161</v>
      </c>
    </row>
    <row r="21" spans="1:26" ht="13.5" customHeight="1">
      <c r="A21" s="10">
        <v>19</v>
      </c>
      <c r="B21" s="11" t="s">
        <v>28</v>
      </c>
      <c r="C21" s="53" t="s">
        <v>139</v>
      </c>
      <c r="D21" s="54" t="s">
        <v>140</v>
      </c>
      <c r="E21" s="54" t="s">
        <v>140</v>
      </c>
      <c r="F21" s="54" t="s">
        <v>141</v>
      </c>
      <c r="G21" s="54" t="s">
        <v>141</v>
      </c>
      <c r="H21" s="54" t="s">
        <v>142</v>
      </c>
      <c r="I21" s="54" t="s">
        <v>142</v>
      </c>
      <c r="J21" s="54" t="s">
        <v>143</v>
      </c>
      <c r="K21" s="54" t="s">
        <v>143</v>
      </c>
      <c r="L21" s="54" t="s">
        <v>144</v>
      </c>
      <c r="M21" s="54" t="s">
        <v>144</v>
      </c>
      <c r="N21" s="54" t="s">
        <v>145</v>
      </c>
      <c r="O21" s="54" t="s">
        <v>145</v>
      </c>
      <c r="P21" s="54" t="s">
        <v>146</v>
      </c>
      <c r="Q21" s="54" t="s">
        <v>146</v>
      </c>
      <c r="R21" s="54" t="s">
        <v>147</v>
      </c>
      <c r="S21" s="54" t="s">
        <v>147</v>
      </c>
      <c r="T21" s="44" t="s">
        <v>148</v>
      </c>
      <c r="U21" s="44" t="s">
        <v>148</v>
      </c>
      <c r="V21" s="44" t="s">
        <v>149</v>
      </c>
      <c r="W21" s="44" t="s">
        <v>149</v>
      </c>
      <c r="X21" s="45" t="s">
        <v>150</v>
      </c>
      <c r="Y21" s="45" t="s">
        <v>150</v>
      </c>
      <c r="Z21" s="46" t="s">
        <v>151</v>
      </c>
    </row>
    <row r="22" spans="1:26" ht="13.5" customHeight="1">
      <c r="A22" s="10">
        <v>20</v>
      </c>
      <c r="B22" s="11" t="s">
        <v>29</v>
      </c>
      <c r="C22" s="40" t="s">
        <v>139</v>
      </c>
      <c r="D22" s="41" t="s">
        <v>140</v>
      </c>
      <c r="E22" s="41" t="s">
        <v>140</v>
      </c>
      <c r="F22" s="41" t="s">
        <v>141</v>
      </c>
      <c r="G22" s="41" t="s">
        <v>141</v>
      </c>
      <c r="H22" s="41" t="s">
        <v>142</v>
      </c>
      <c r="I22" s="41" t="s">
        <v>142</v>
      </c>
      <c r="J22" s="41" t="s">
        <v>143</v>
      </c>
      <c r="K22" s="41" t="s">
        <v>143</v>
      </c>
      <c r="L22" s="41" t="s">
        <v>144</v>
      </c>
      <c r="M22" s="41" t="s">
        <v>144</v>
      </c>
      <c r="N22" s="41" t="s">
        <v>145</v>
      </c>
      <c r="O22" s="41" t="s">
        <v>145</v>
      </c>
      <c r="P22" s="41" t="s">
        <v>146</v>
      </c>
      <c r="Q22" s="41" t="s">
        <v>146</v>
      </c>
      <c r="R22" s="41" t="s">
        <v>147</v>
      </c>
      <c r="S22" s="41" t="s">
        <v>147</v>
      </c>
      <c r="T22" s="41" t="s">
        <v>148</v>
      </c>
      <c r="U22" s="41" t="s">
        <v>148</v>
      </c>
      <c r="V22" s="41" t="s">
        <v>149</v>
      </c>
      <c r="W22" s="41" t="s">
        <v>149</v>
      </c>
      <c r="X22" s="42" t="s">
        <v>150</v>
      </c>
      <c r="Y22" s="42" t="s">
        <v>150</v>
      </c>
      <c r="Z22" s="43" t="s">
        <v>151</v>
      </c>
    </row>
    <row r="23" spans="1:26" ht="14.25" customHeight="1">
      <c r="A23" s="14">
        <v>21</v>
      </c>
      <c r="B23" s="12" t="s">
        <v>30</v>
      </c>
      <c r="C23" s="47" t="s">
        <v>139</v>
      </c>
      <c r="D23" s="48" t="s">
        <v>157</v>
      </c>
      <c r="E23" s="48" t="s">
        <v>157</v>
      </c>
      <c r="F23" s="48" t="s">
        <v>153</v>
      </c>
      <c r="G23" s="48" t="s">
        <v>153</v>
      </c>
      <c r="H23" s="48" t="s">
        <v>142</v>
      </c>
      <c r="I23" s="48" t="s">
        <v>142</v>
      </c>
      <c r="J23" s="48" t="s">
        <v>143</v>
      </c>
      <c r="K23" s="48" t="s">
        <v>143</v>
      </c>
      <c r="L23" s="48" t="s">
        <v>144</v>
      </c>
      <c r="M23" s="48" t="s">
        <v>144</v>
      </c>
      <c r="N23" s="48" t="s">
        <v>159</v>
      </c>
      <c r="O23" s="48" t="s">
        <v>159</v>
      </c>
      <c r="P23" s="48" t="s">
        <v>146</v>
      </c>
      <c r="Q23" s="48" t="s">
        <v>146</v>
      </c>
      <c r="R23" s="48" t="s">
        <v>147</v>
      </c>
      <c r="S23" s="48" t="s">
        <v>147</v>
      </c>
      <c r="T23" s="48" t="s">
        <v>152</v>
      </c>
      <c r="U23" s="48" t="s">
        <v>152</v>
      </c>
      <c r="V23" s="48" t="s">
        <v>149</v>
      </c>
      <c r="W23" s="48" t="s">
        <v>149</v>
      </c>
      <c r="X23" s="49" t="s">
        <v>150</v>
      </c>
      <c r="Y23" s="49" t="s">
        <v>150</v>
      </c>
      <c r="Z23" s="50" t="s">
        <v>151</v>
      </c>
    </row>
    <row r="24" spans="1:26" ht="13.5" customHeight="1">
      <c r="A24" s="18">
        <v>22</v>
      </c>
      <c r="B24" s="19" t="s">
        <v>31</v>
      </c>
      <c r="C24" s="55" t="s">
        <v>139</v>
      </c>
      <c r="D24" s="55" t="s">
        <v>140</v>
      </c>
      <c r="E24" s="51" t="s">
        <v>140</v>
      </c>
      <c r="F24" s="51" t="s">
        <v>141</v>
      </c>
      <c r="G24" s="51" t="s">
        <v>141</v>
      </c>
      <c r="H24" s="51" t="s">
        <v>142</v>
      </c>
      <c r="I24" s="51" t="s">
        <v>142</v>
      </c>
      <c r="J24" s="51" t="s">
        <v>143</v>
      </c>
      <c r="K24" s="51" t="s">
        <v>143</v>
      </c>
      <c r="L24" s="51" t="s">
        <v>144</v>
      </c>
      <c r="M24" s="51" t="s">
        <v>144</v>
      </c>
      <c r="N24" s="51" t="s">
        <v>145</v>
      </c>
      <c r="O24" s="51" t="s">
        <v>145</v>
      </c>
      <c r="P24" s="51" t="s">
        <v>146</v>
      </c>
      <c r="Q24" s="51" t="s">
        <v>146</v>
      </c>
      <c r="R24" s="51" t="s">
        <v>147</v>
      </c>
      <c r="S24" s="51" t="s">
        <v>147</v>
      </c>
      <c r="T24" s="51" t="s">
        <v>148</v>
      </c>
      <c r="U24" s="37" t="s">
        <v>148</v>
      </c>
      <c r="V24" s="37" t="s">
        <v>149</v>
      </c>
      <c r="W24" s="37" t="s">
        <v>149</v>
      </c>
      <c r="X24" s="37" t="s">
        <v>150</v>
      </c>
      <c r="Y24" s="38" t="s">
        <v>150</v>
      </c>
      <c r="Z24" s="39" t="s">
        <v>151</v>
      </c>
    </row>
    <row r="25" spans="1:26" ht="13.5" customHeight="1">
      <c r="A25" s="10">
        <v>23</v>
      </c>
      <c r="B25" s="11" t="s">
        <v>33</v>
      </c>
      <c r="C25" s="40" t="s">
        <v>139</v>
      </c>
      <c r="D25" s="40" t="s">
        <v>140</v>
      </c>
      <c r="E25" s="41" t="s">
        <v>140</v>
      </c>
      <c r="F25" s="41" t="s">
        <v>141</v>
      </c>
      <c r="G25" s="41" t="s">
        <v>141</v>
      </c>
      <c r="H25" s="41" t="s">
        <v>142</v>
      </c>
      <c r="I25" s="41" t="s">
        <v>142</v>
      </c>
      <c r="J25" s="41" t="s">
        <v>143</v>
      </c>
      <c r="K25" s="41" t="s">
        <v>143</v>
      </c>
      <c r="L25" s="41" t="s">
        <v>144</v>
      </c>
      <c r="M25" s="41" t="s">
        <v>144</v>
      </c>
      <c r="N25" s="41" t="s">
        <v>145</v>
      </c>
      <c r="O25" s="41" t="s">
        <v>145</v>
      </c>
      <c r="P25" s="41" t="s">
        <v>146</v>
      </c>
      <c r="Q25" s="41" t="s">
        <v>146</v>
      </c>
      <c r="R25" s="41" t="s">
        <v>147</v>
      </c>
      <c r="S25" s="41" t="s">
        <v>147</v>
      </c>
      <c r="T25" s="41" t="s">
        <v>152</v>
      </c>
      <c r="U25" s="44" t="s">
        <v>152</v>
      </c>
      <c r="V25" s="44" t="s">
        <v>149</v>
      </c>
      <c r="W25" s="44" t="s">
        <v>149</v>
      </c>
      <c r="X25" s="44" t="s">
        <v>150</v>
      </c>
      <c r="Y25" s="45" t="s">
        <v>150</v>
      </c>
      <c r="Z25" s="46" t="s">
        <v>151</v>
      </c>
    </row>
    <row r="26" spans="1:26" ht="13.5" customHeight="1">
      <c r="A26" s="10">
        <v>24</v>
      </c>
      <c r="B26" s="11" t="s">
        <v>34</v>
      </c>
      <c r="C26" s="40" t="s">
        <v>139</v>
      </c>
      <c r="D26" s="40" t="s">
        <v>140</v>
      </c>
      <c r="E26" s="41" t="s">
        <v>140</v>
      </c>
      <c r="F26" s="41" t="s">
        <v>141</v>
      </c>
      <c r="G26" s="41" t="s">
        <v>141</v>
      </c>
      <c r="H26" s="41" t="s">
        <v>142</v>
      </c>
      <c r="I26" s="41" t="s">
        <v>142</v>
      </c>
      <c r="J26" s="41" t="s">
        <v>143</v>
      </c>
      <c r="K26" s="41" t="s">
        <v>143</v>
      </c>
      <c r="L26" s="41" t="s">
        <v>144</v>
      </c>
      <c r="M26" s="41" t="s">
        <v>144</v>
      </c>
      <c r="N26" s="41" t="s">
        <v>145</v>
      </c>
      <c r="O26" s="41" t="s">
        <v>145</v>
      </c>
      <c r="P26" s="41" t="s">
        <v>146</v>
      </c>
      <c r="Q26" s="41" t="s">
        <v>146</v>
      </c>
      <c r="R26" s="41" t="s">
        <v>147</v>
      </c>
      <c r="S26" s="41" t="s">
        <v>147</v>
      </c>
      <c r="T26" s="41" t="s">
        <v>152</v>
      </c>
      <c r="U26" s="44" t="s">
        <v>152</v>
      </c>
      <c r="V26" s="44" t="s">
        <v>149</v>
      </c>
      <c r="W26" s="44" t="s">
        <v>149</v>
      </c>
      <c r="X26" s="44" t="s">
        <v>150</v>
      </c>
      <c r="Y26" s="45" t="s">
        <v>150</v>
      </c>
      <c r="Z26" s="46" t="s">
        <v>151</v>
      </c>
    </row>
    <row r="27" spans="1:26" ht="13.5" customHeight="1">
      <c r="A27" s="10">
        <v>25</v>
      </c>
      <c r="B27" s="11" t="s">
        <v>35</v>
      </c>
      <c r="C27" s="40" t="s">
        <v>139</v>
      </c>
      <c r="D27" s="40" t="s">
        <v>140</v>
      </c>
      <c r="E27" s="41" t="s">
        <v>140</v>
      </c>
      <c r="F27" s="41" t="s">
        <v>141</v>
      </c>
      <c r="G27" s="41" t="s">
        <v>141</v>
      </c>
      <c r="H27" s="41" t="s">
        <v>142</v>
      </c>
      <c r="I27" s="41" t="s">
        <v>142</v>
      </c>
      <c r="J27" s="41" t="s">
        <v>143</v>
      </c>
      <c r="K27" s="41" t="s">
        <v>143</v>
      </c>
      <c r="L27" s="41" t="s">
        <v>144</v>
      </c>
      <c r="M27" s="41" t="s">
        <v>144</v>
      </c>
      <c r="N27" s="41" t="s">
        <v>145</v>
      </c>
      <c r="O27" s="41" t="s">
        <v>145</v>
      </c>
      <c r="P27" s="41" t="s">
        <v>146</v>
      </c>
      <c r="Q27" s="41" t="s">
        <v>146</v>
      </c>
      <c r="R27" s="41" t="s">
        <v>147</v>
      </c>
      <c r="S27" s="41" t="s">
        <v>147</v>
      </c>
      <c r="T27" s="41" t="s">
        <v>152</v>
      </c>
      <c r="U27" s="44" t="s">
        <v>152</v>
      </c>
      <c r="V27" s="44" t="s">
        <v>149</v>
      </c>
      <c r="W27" s="44" t="s">
        <v>149</v>
      </c>
      <c r="X27" s="45" t="s">
        <v>150</v>
      </c>
      <c r="Y27" s="45" t="s">
        <v>150</v>
      </c>
      <c r="Z27" s="46" t="s">
        <v>151</v>
      </c>
    </row>
    <row r="28" spans="1:26" ht="13.5" customHeight="1">
      <c r="A28" s="10">
        <v>26</v>
      </c>
      <c r="B28" s="11" t="s">
        <v>36</v>
      </c>
      <c r="C28" s="40" t="s">
        <v>139</v>
      </c>
      <c r="D28" s="40" t="s">
        <v>140</v>
      </c>
      <c r="E28" s="41" t="s">
        <v>140</v>
      </c>
      <c r="F28" s="41" t="s">
        <v>141</v>
      </c>
      <c r="G28" s="41" t="s">
        <v>141</v>
      </c>
      <c r="H28" s="41" t="s">
        <v>142</v>
      </c>
      <c r="I28" s="41" t="s">
        <v>142</v>
      </c>
      <c r="J28" s="41" t="s">
        <v>143</v>
      </c>
      <c r="K28" s="41" t="s">
        <v>143</v>
      </c>
      <c r="L28" s="41" t="s">
        <v>144</v>
      </c>
      <c r="M28" s="41" t="s">
        <v>144</v>
      </c>
      <c r="N28" s="41" t="s">
        <v>145</v>
      </c>
      <c r="O28" s="41" t="s">
        <v>145</v>
      </c>
      <c r="P28" s="41" t="s">
        <v>146</v>
      </c>
      <c r="Q28" s="41" t="s">
        <v>146</v>
      </c>
      <c r="R28" s="41" t="s">
        <v>147</v>
      </c>
      <c r="S28" s="41" t="s">
        <v>147</v>
      </c>
      <c r="T28" s="41" t="s">
        <v>152</v>
      </c>
      <c r="U28" s="41" t="s">
        <v>152</v>
      </c>
      <c r="V28" s="41" t="s">
        <v>149</v>
      </c>
      <c r="W28" s="41" t="s">
        <v>149</v>
      </c>
      <c r="X28" s="41" t="s">
        <v>150</v>
      </c>
      <c r="Y28" s="42" t="s">
        <v>150</v>
      </c>
      <c r="Z28" s="43" t="s">
        <v>151</v>
      </c>
    </row>
    <row r="29" spans="1:26" ht="13.5" customHeight="1">
      <c r="A29" s="10">
        <v>27</v>
      </c>
      <c r="B29" s="11" t="s">
        <v>38</v>
      </c>
      <c r="C29" s="40" t="s">
        <v>139</v>
      </c>
      <c r="D29" s="40" t="s">
        <v>140</v>
      </c>
      <c r="E29" s="41" t="s">
        <v>140</v>
      </c>
      <c r="F29" s="41" t="s">
        <v>141</v>
      </c>
      <c r="G29" s="41" t="s">
        <v>141</v>
      </c>
      <c r="H29" s="41" t="s">
        <v>142</v>
      </c>
      <c r="I29" s="41" t="s">
        <v>142</v>
      </c>
      <c r="J29" s="41" t="s">
        <v>143</v>
      </c>
      <c r="K29" s="41" t="s">
        <v>143</v>
      </c>
      <c r="L29" s="41" t="s">
        <v>144</v>
      </c>
      <c r="M29" s="41" t="s">
        <v>144</v>
      </c>
      <c r="N29" s="41" t="s">
        <v>145</v>
      </c>
      <c r="O29" s="41" t="s">
        <v>145</v>
      </c>
      <c r="P29" s="41" t="s">
        <v>146</v>
      </c>
      <c r="Q29" s="41" t="s">
        <v>146</v>
      </c>
      <c r="R29" s="41" t="s">
        <v>147</v>
      </c>
      <c r="S29" s="41" t="s">
        <v>147</v>
      </c>
      <c r="T29" s="41" t="s">
        <v>152</v>
      </c>
      <c r="U29" s="44" t="s">
        <v>152</v>
      </c>
      <c r="V29" s="44" t="s">
        <v>149</v>
      </c>
      <c r="W29" s="44" t="s">
        <v>149</v>
      </c>
      <c r="X29" s="44" t="s">
        <v>150</v>
      </c>
      <c r="Y29" s="45" t="s">
        <v>150</v>
      </c>
      <c r="Z29" s="46" t="s">
        <v>151</v>
      </c>
    </row>
    <row r="30" spans="1:26" ht="13.5" customHeight="1">
      <c r="A30" s="10">
        <v>28</v>
      </c>
      <c r="B30" s="11" t="s">
        <v>39</v>
      </c>
      <c r="C30" s="40" t="s">
        <v>139</v>
      </c>
      <c r="D30" s="40" t="s">
        <v>140</v>
      </c>
      <c r="E30" s="41" t="s">
        <v>140</v>
      </c>
      <c r="F30" s="41" t="s">
        <v>141</v>
      </c>
      <c r="G30" s="41" t="s">
        <v>141</v>
      </c>
      <c r="H30" s="41" t="s">
        <v>142</v>
      </c>
      <c r="I30" s="41" t="s">
        <v>142</v>
      </c>
      <c r="J30" s="41" t="s">
        <v>143</v>
      </c>
      <c r="K30" s="41" t="s">
        <v>143</v>
      </c>
      <c r="L30" s="41" t="s">
        <v>144</v>
      </c>
      <c r="M30" s="41" t="s">
        <v>144</v>
      </c>
      <c r="N30" s="41" t="s">
        <v>145</v>
      </c>
      <c r="O30" s="41" t="s">
        <v>145</v>
      </c>
      <c r="P30" s="41" t="s">
        <v>146</v>
      </c>
      <c r="Q30" s="41" t="s">
        <v>146</v>
      </c>
      <c r="R30" s="41" t="s">
        <v>147</v>
      </c>
      <c r="S30" s="41" t="s">
        <v>147</v>
      </c>
      <c r="T30" s="41" t="s">
        <v>152</v>
      </c>
      <c r="U30" s="44" t="s">
        <v>152</v>
      </c>
      <c r="V30" s="44" t="s">
        <v>149</v>
      </c>
      <c r="W30" s="44" t="s">
        <v>149</v>
      </c>
      <c r="X30" s="44" t="s">
        <v>150</v>
      </c>
      <c r="Y30" s="45" t="s">
        <v>150</v>
      </c>
      <c r="Z30" s="46" t="s">
        <v>151</v>
      </c>
    </row>
    <row r="31" spans="1:26" ht="13.5" customHeight="1">
      <c r="A31" s="10">
        <v>29</v>
      </c>
      <c r="B31" s="11" t="s">
        <v>40</v>
      </c>
      <c r="C31" s="40" t="s">
        <v>139</v>
      </c>
      <c r="D31" s="40" t="s">
        <v>140</v>
      </c>
      <c r="E31" s="41" t="s">
        <v>140</v>
      </c>
      <c r="F31" s="41" t="s">
        <v>141</v>
      </c>
      <c r="G31" s="41" t="s">
        <v>141</v>
      </c>
      <c r="H31" s="41" t="s">
        <v>142</v>
      </c>
      <c r="I31" s="41" t="s">
        <v>142</v>
      </c>
      <c r="J31" s="41" t="s">
        <v>143</v>
      </c>
      <c r="K31" s="41" t="s">
        <v>143</v>
      </c>
      <c r="L31" s="41" t="s">
        <v>144</v>
      </c>
      <c r="M31" s="41" t="s">
        <v>144</v>
      </c>
      <c r="N31" s="41" t="s">
        <v>145</v>
      </c>
      <c r="O31" s="41" t="s">
        <v>145</v>
      </c>
      <c r="P31" s="41" t="s">
        <v>146</v>
      </c>
      <c r="Q31" s="41" t="s">
        <v>146</v>
      </c>
      <c r="R31" s="41" t="s">
        <v>147</v>
      </c>
      <c r="S31" s="41" t="s">
        <v>147</v>
      </c>
      <c r="T31" s="41" t="s">
        <v>152</v>
      </c>
      <c r="U31" s="44" t="s">
        <v>152</v>
      </c>
      <c r="V31" s="44" t="s">
        <v>149</v>
      </c>
      <c r="W31" s="44" t="s">
        <v>149</v>
      </c>
      <c r="X31" s="44" t="s">
        <v>150</v>
      </c>
      <c r="Y31" s="45" t="s">
        <v>150</v>
      </c>
      <c r="Z31" s="46" t="s">
        <v>151</v>
      </c>
    </row>
    <row r="32" spans="1:26" ht="13.5" customHeight="1">
      <c r="A32" s="10">
        <v>30</v>
      </c>
      <c r="B32" s="11" t="s">
        <v>41</v>
      </c>
      <c r="C32" s="40" t="s">
        <v>139</v>
      </c>
      <c r="D32" s="40" t="s">
        <v>140</v>
      </c>
      <c r="E32" s="41" t="s">
        <v>140</v>
      </c>
      <c r="F32" s="41" t="s">
        <v>141</v>
      </c>
      <c r="G32" s="41" t="s">
        <v>141</v>
      </c>
      <c r="H32" s="41" t="s">
        <v>142</v>
      </c>
      <c r="I32" s="41" t="s">
        <v>142</v>
      </c>
      <c r="J32" s="41" t="s">
        <v>143</v>
      </c>
      <c r="K32" s="41" t="s">
        <v>143</v>
      </c>
      <c r="L32" s="41" t="s">
        <v>144</v>
      </c>
      <c r="M32" s="41" t="s">
        <v>144</v>
      </c>
      <c r="N32" s="41" t="s">
        <v>145</v>
      </c>
      <c r="O32" s="41" t="s">
        <v>145</v>
      </c>
      <c r="P32" s="41" t="s">
        <v>146</v>
      </c>
      <c r="Q32" s="41" t="s">
        <v>146</v>
      </c>
      <c r="R32" s="41" t="s">
        <v>147</v>
      </c>
      <c r="S32" s="41" t="s">
        <v>147</v>
      </c>
      <c r="T32" s="41" t="s">
        <v>152</v>
      </c>
      <c r="U32" s="44" t="s">
        <v>152</v>
      </c>
      <c r="V32" s="44" t="s">
        <v>149</v>
      </c>
      <c r="W32" s="44" t="s">
        <v>149</v>
      </c>
      <c r="X32" s="44" t="s">
        <v>150</v>
      </c>
      <c r="Y32" s="45" t="s">
        <v>150</v>
      </c>
      <c r="Z32" s="46" t="s">
        <v>151</v>
      </c>
    </row>
    <row r="33" spans="1:26" ht="13.5" customHeight="1">
      <c r="A33" s="10">
        <v>31</v>
      </c>
      <c r="B33" s="11" t="s">
        <v>43</v>
      </c>
      <c r="C33" s="40" t="s">
        <v>139</v>
      </c>
      <c r="D33" s="40" t="s">
        <v>157</v>
      </c>
      <c r="E33" s="41" t="s">
        <v>157</v>
      </c>
      <c r="F33" s="41" t="s">
        <v>153</v>
      </c>
      <c r="G33" s="41" t="s">
        <v>153</v>
      </c>
      <c r="H33" s="41" t="s">
        <v>142</v>
      </c>
      <c r="I33" s="41" t="s">
        <v>142</v>
      </c>
      <c r="J33" s="41" t="s">
        <v>143</v>
      </c>
      <c r="K33" s="41" t="s">
        <v>143</v>
      </c>
      <c r="L33" s="41" t="s">
        <v>144</v>
      </c>
      <c r="M33" s="41" t="s">
        <v>144</v>
      </c>
      <c r="N33" s="41" t="s">
        <v>145</v>
      </c>
      <c r="O33" s="41" t="s">
        <v>145</v>
      </c>
      <c r="P33" s="41" t="s">
        <v>146</v>
      </c>
      <c r="Q33" s="41" t="s">
        <v>146</v>
      </c>
      <c r="R33" s="41" t="s">
        <v>147</v>
      </c>
      <c r="S33" s="41" t="s">
        <v>147</v>
      </c>
      <c r="T33" s="41" t="s">
        <v>152</v>
      </c>
      <c r="U33" s="44" t="s">
        <v>152</v>
      </c>
      <c r="V33" s="44" t="s">
        <v>149</v>
      </c>
      <c r="W33" s="44" t="s">
        <v>149</v>
      </c>
      <c r="X33" s="44" t="s">
        <v>150</v>
      </c>
      <c r="Y33" s="45" t="s">
        <v>150</v>
      </c>
      <c r="Z33" s="46" t="s">
        <v>151</v>
      </c>
    </row>
    <row r="34" spans="1:26" ht="13.5" customHeight="1">
      <c r="A34" s="10">
        <v>32</v>
      </c>
      <c r="B34" s="11" t="s">
        <v>45</v>
      </c>
      <c r="C34" s="40" t="s">
        <v>139</v>
      </c>
      <c r="D34" s="40" t="s">
        <v>140</v>
      </c>
      <c r="E34" s="41" t="s">
        <v>140</v>
      </c>
      <c r="F34" s="41" t="s">
        <v>141</v>
      </c>
      <c r="G34" s="41" t="s">
        <v>141</v>
      </c>
      <c r="H34" s="41" t="s">
        <v>142</v>
      </c>
      <c r="I34" s="41" t="s">
        <v>142</v>
      </c>
      <c r="J34" s="41" t="s">
        <v>143</v>
      </c>
      <c r="K34" s="41" t="s">
        <v>143</v>
      </c>
      <c r="L34" s="41" t="s">
        <v>144</v>
      </c>
      <c r="M34" s="41" t="s">
        <v>144</v>
      </c>
      <c r="N34" s="41" t="s">
        <v>145</v>
      </c>
      <c r="O34" s="41" t="s">
        <v>145</v>
      </c>
      <c r="P34" s="41" t="s">
        <v>146</v>
      </c>
      <c r="Q34" s="41" t="s">
        <v>146</v>
      </c>
      <c r="R34" s="41" t="s">
        <v>147</v>
      </c>
      <c r="S34" s="41" t="s">
        <v>147</v>
      </c>
      <c r="T34" s="41" t="s">
        <v>148</v>
      </c>
      <c r="U34" s="44" t="s">
        <v>148</v>
      </c>
      <c r="V34" s="44" t="s">
        <v>149</v>
      </c>
      <c r="W34" s="44" t="s">
        <v>149</v>
      </c>
      <c r="X34" s="44" t="s">
        <v>150</v>
      </c>
      <c r="Y34" s="45" t="s">
        <v>150</v>
      </c>
      <c r="Z34" s="46" t="s">
        <v>151</v>
      </c>
    </row>
    <row r="35" spans="1:26" ht="13.5" customHeight="1">
      <c r="A35" s="10">
        <v>33</v>
      </c>
      <c r="B35" s="11" t="s">
        <v>46</v>
      </c>
      <c r="C35" s="40" t="s">
        <v>139</v>
      </c>
      <c r="D35" s="40" t="s">
        <v>140</v>
      </c>
      <c r="E35" s="41" t="s">
        <v>140</v>
      </c>
      <c r="F35" s="41" t="s">
        <v>141</v>
      </c>
      <c r="G35" s="41" t="s">
        <v>141</v>
      </c>
      <c r="H35" s="41" t="s">
        <v>142</v>
      </c>
      <c r="I35" s="41" t="s">
        <v>142</v>
      </c>
      <c r="J35" s="41" t="s">
        <v>143</v>
      </c>
      <c r="K35" s="41" t="s">
        <v>143</v>
      </c>
      <c r="L35" s="41" t="s">
        <v>144</v>
      </c>
      <c r="M35" s="41" t="s">
        <v>144</v>
      </c>
      <c r="N35" s="41" t="s">
        <v>145</v>
      </c>
      <c r="O35" s="41" t="s">
        <v>145</v>
      </c>
      <c r="P35" s="41" t="s">
        <v>146</v>
      </c>
      <c r="Q35" s="41" t="s">
        <v>146</v>
      </c>
      <c r="R35" s="41" t="s">
        <v>147</v>
      </c>
      <c r="S35" s="41" t="s">
        <v>147</v>
      </c>
      <c r="T35" s="41" t="s">
        <v>148</v>
      </c>
      <c r="U35" s="44" t="s">
        <v>148</v>
      </c>
      <c r="V35" s="44" t="s">
        <v>149</v>
      </c>
      <c r="W35" s="44" t="s">
        <v>149</v>
      </c>
      <c r="X35" s="44" t="s">
        <v>150</v>
      </c>
      <c r="Y35" s="45" t="s">
        <v>150</v>
      </c>
      <c r="Z35" s="46" t="s">
        <v>151</v>
      </c>
    </row>
    <row r="36" spans="1:26" ht="13.5" customHeight="1">
      <c r="A36" s="10">
        <v>34</v>
      </c>
      <c r="B36" s="11" t="s">
        <v>48</v>
      </c>
      <c r="C36" s="40" t="s">
        <v>139</v>
      </c>
      <c r="D36" s="40" t="s">
        <v>140</v>
      </c>
      <c r="E36" s="41" t="s">
        <v>140</v>
      </c>
      <c r="F36" s="41" t="s">
        <v>141</v>
      </c>
      <c r="G36" s="41" t="s">
        <v>141</v>
      </c>
      <c r="H36" s="41" t="s">
        <v>142</v>
      </c>
      <c r="I36" s="41" t="s">
        <v>142</v>
      </c>
      <c r="J36" s="41" t="s">
        <v>143</v>
      </c>
      <c r="K36" s="41" t="s">
        <v>143</v>
      </c>
      <c r="L36" s="41" t="s">
        <v>144</v>
      </c>
      <c r="M36" s="41" t="s">
        <v>144</v>
      </c>
      <c r="N36" s="41" t="s">
        <v>145</v>
      </c>
      <c r="O36" s="41" t="s">
        <v>145</v>
      </c>
      <c r="P36" s="41" t="s">
        <v>146</v>
      </c>
      <c r="Q36" s="41" t="s">
        <v>146</v>
      </c>
      <c r="R36" s="41" t="s">
        <v>147</v>
      </c>
      <c r="S36" s="41" t="s">
        <v>147</v>
      </c>
      <c r="T36" s="41" t="s">
        <v>152</v>
      </c>
      <c r="U36" s="44" t="s">
        <v>152</v>
      </c>
      <c r="V36" s="44" t="s">
        <v>149</v>
      </c>
      <c r="W36" s="44" t="s">
        <v>149</v>
      </c>
      <c r="X36" s="44" t="s">
        <v>150</v>
      </c>
      <c r="Y36" s="45" t="s">
        <v>150</v>
      </c>
      <c r="Z36" s="46" t="s">
        <v>151</v>
      </c>
    </row>
    <row r="37" spans="1:26" ht="14.25" customHeight="1">
      <c r="A37" s="13">
        <v>35</v>
      </c>
      <c r="B37" s="12" t="s">
        <v>49</v>
      </c>
      <c r="C37" s="47" t="s">
        <v>139</v>
      </c>
      <c r="D37" s="47" t="s">
        <v>140</v>
      </c>
      <c r="E37" s="48" t="s">
        <v>140</v>
      </c>
      <c r="F37" s="48" t="s">
        <v>141</v>
      </c>
      <c r="G37" s="48" t="s">
        <v>141</v>
      </c>
      <c r="H37" s="48" t="s">
        <v>142</v>
      </c>
      <c r="I37" s="48" t="s">
        <v>142</v>
      </c>
      <c r="J37" s="48" t="s">
        <v>143</v>
      </c>
      <c r="K37" s="48" t="s">
        <v>143</v>
      </c>
      <c r="L37" s="48" t="s">
        <v>144</v>
      </c>
      <c r="M37" s="48" t="s">
        <v>144</v>
      </c>
      <c r="N37" s="48" t="s">
        <v>145</v>
      </c>
      <c r="O37" s="48" t="s">
        <v>145</v>
      </c>
      <c r="P37" s="48" t="s">
        <v>146</v>
      </c>
      <c r="Q37" s="48" t="s">
        <v>146</v>
      </c>
      <c r="R37" s="48" t="s">
        <v>147</v>
      </c>
      <c r="S37" s="48" t="s">
        <v>147</v>
      </c>
      <c r="T37" s="48" t="s">
        <v>152</v>
      </c>
      <c r="U37" s="56" t="s">
        <v>152</v>
      </c>
      <c r="V37" s="56" t="s">
        <v>149</v>
      </c>
      <c r="W37" s="56" t="s">
        <v>149</v>
      </c>
      <c r="X37" s="56" t="s">
        <v>150</v>
      </c>
      <c r="Y37" s="57" t="s">
        <v>150</v>
      </c>
      <c r="Z37" s="58" t="s">
        <v>151</v>
      </c>
    </row>
    <row r="38" spans="1:26" ht="13.5" customHeight="1">
      <c r="A38" s="19">
        <v>36</v>
      </c>
      <c r="B38" s="19" t="s">
        <v>50</v>
      </c>
      <c r="C38" s="55">
        <v>0</v>
      </c>
      <c r="D38" s="55">
        <v>0</v>
      </c>
      <c r="E38" s="51">
        <v>0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0</v>
      </c>
      <c r="N38" s="51">
        <v>0</v>
      </c>
      <c r="O38" s="51">
        <v>0</v>
      </c>
      <c r="P38" s="51">
        <v>0</v>
      </c>
      <c r="Q38" s="51">
        <v>0</v>
      </c>
      <c r="R38" s="51">
        <v>0</v>
      </c>
      <c r="S38" s="51">
        <v>0</v>
      </c>
      <c r="T38" s="51">
        <v>0</v>
      </c>
      <c r="U38" s="37">
        <v>0</v>
      </c>
      <c r="V38" s="37">
        <v>0</v>
      </c>
      <c r="W38" s="37">
        <v>0</v>
      </c>
      <c r="X38" s="37">
        <v>0</v>
      </c>
      <c r="Y38" s="38">
        <v>0</v>
      </c>
      <c r="Z38" s="39">
        <v>0</v>
      </c>
    </row>
    <row r="39" spans="1:26" ht="13.5" customHeight="1">
      <c r="A39" s="15">
        <v>37</v>
      </c>
      <c r="B39" s="15" t="s">
        <v>51</v>
      </c>
      <c r="C39" s="40" t="s">
        <v>139</v>
      </c>
      <c r="D39" s="40" t="s">
        <v>140</v>
      </c>
      <c r="E39" s="41" t="s">
        <v>140</v>
      </c>
      <c r="F39" s="41" t="s">
        <v>141</v>
      </c>
      <c r="G39" s="41" t="s">
        <v>141</v>
      </c>
      <c r="H39" s="41" t="s">
        <v>142</v>
      </c>
      <c r="I39" s="41" t="s">
        <v>142</v>
      </c>
      <c r="J39" s="41" t="s">
        <v>143</v>
      </c>
      <c r="K39" s="41" t="s">
        <v>143</v>
      </c>
      <c r="L39" s="41" t="s">
        <v>144</v>
      </c>
      <c r="M39" s="41" t="s">
        <v>144</v>
      </c>
      <c r="N39" s="41" t="s">
        <v>145</v>
      </c>
      <c r="O39" s="41" t="s">
        <v>145</v>
      </c>
      <c r="P39" s="41" t="s">
        <v>146</v>
      </c>
      <c r="Q39" s="41" t="s">
        <v>146</v>
      </c>
      <c r="R39" s="41" t="s">
        <v>147</v>
      </c>
      <c r="S39" s="41" t="s">
        <v>147</v>
      </c>
      <c r="T39" s="41" t="s">
        <v>148</v>
      </c>
      <c r="U39" s="44" t="s">
        <v>148</v>
      </c>
      <c r="V39" s="44" t="s">
        <v>149</v>
      </c>
      <c r="W39" s="44" t="s">
        <v>149</v>
      </c>
      <c r="X39" s="44" t="s">
        <v>150</v>
      </c>
      <c r="Y39" s="45" t="s">
        <v>150</v>
      </c>
      <c r="Z39" s="46" t="s">
        <v>151</v>
      </c>
    </row>
    <row r="40" spans="1:26" ht="13.5" customHeight="1">
      <c r="A40" s="11">
        <v>38</v>
      </c>
      <c r="B40" s="11" t="s">
        <v>52</v>
      </c>
      <c r="C40" s="40" t="s">
        <v>139</v>
      </c>
      <c r="D40" s="40" t="s">
        <v>157</v>
      </c>
      <c r="E40" s="41" t="s">
        <v>157</v>
      </c>
      <c r="F40" s="41" t="s">
        <v>141</v>
      </c>
      <c r="G40" s="41" t="s">
        <v>141</v>
      </c>
      <c r="H40" s="41" t="s">
        <v>142</v>
      </c>
      <c r="I40" s="41" t="s">
        <v>142</v>
      </c>
      <c r="J40" s="41" t="s">
        <v>143</v>
      </c>
      <c r="K40" s="41" t="s">
        <v>143</v>
      </c>
      <c r="L40" s="41" t="s">
        <v>144</v>
      </c>
      <c r="M40" s="41" t="s">
        <v>144</v>
      </c>
      <c r="N40" s="41" t="s">
        <v>145</v>
      </c>
      <c r="O40" s="41" t="s">
        <v>145</v>
      </c>
      <c r="P40" s="41" t="s">
        <v>146</v>
      </c>
      <c r="Q40" s="54" t="s">
        <v>168</v>
      </c>
      <c r="R40" s="54" t="s">
        <v>147</v>
      </c>
      <c r="S40" s="41" t="s">
        <v>147</v>
      </c>
      <c r="T40" s="41" t="s">
        <v>148</v>
      </c>
      <c r="U40" s="44" t="s">
        <v>148</v>
      </c>
      <c r="V40" s="44" t="s">
        <v>149</v>
      </c>
      <c r="W40" s="44" t="s">
        <v>149</v>
      </c>
      <c r="X40" s="44" t="s">
        <v>150</v>
      </c>
      <c r="Y40" s="45" t="s">
        <v>150</v>
      </c>
      <c r="Z40" s="46" t="s">
        <v>151</v>
      </c>
    </row>
    <row r="41" spans="1:26" ht="13.5" customHeight="1">
      <c r="A41" s="15">
        <v>39</v>
      </c>
      <c r="B41" s="11" t="s">
        <v>54</v>
      </c>
      <c r="C41" s="52" t="s">
        <v>139</v>
      </c>
      <c r="D41" s="52" t="s">
        <v>140</v>
      </c>
      <c r="E41" s="44" t="s">
        <v>140</v>
      </c>
      <c r="F41" s="44" t="s">
        <v>141</v>
      </c>
      <c r="G41" s="44" t="s">
        <v>141</v>
      </c>
      <c r="H41" s="44" t="s">
        <v>142</v>
      </c>
      <c r="I41" s="44" t="s">
        <v>142</v>
      </c>
      <c r="J41" s="44" t="s">
        <v>143</v>
      </c>
      <c r="K41" s="44" t="s">
        <v>143</v>
      </c>
      <c r="L41" s="44" t="s">
        <v>144</v>
      </c>
      <c r="M41" s="44" t="s">
        <v>144</v>
      </c>
      <c r="N41" s="44" t="s">
        <v>145</v>
      </c>
      <c r="O41" s="44" t="s">
        <v>145</v>
      </c>
      <c r="P41" s="44" t="s">
        <v>146</v>
      </c>
      <c r="Q41" s="44" t="s">
        <v>146</v>
      </c>
      <c r="R41" s="44" t="s">
        <v>147</v>
      </c>
      <c r="S41" s="44" t="s">
        <v>147</v>
      </c>
      <c r="T41" s="44" t="s">
        <v>152</v>
      </c>
      <c r="U41" s="44" t="s">
        <v>152</v>
      </c>
      <c r="V41" s="44" t="s">
        <v>149</v>
      </c>
      <c r="W41" s="44" t="s">
        <v>149</v>
      </c>
      <c r="X41" s="44" t="s">
        <v>150</v>
      </c>
      <c r="Y41" s="45" t="s">
        <v>150</v>
      </c>
      <c r="Z41" s="46" t="s">
        <v>151</v>
      </c>
    </row>
    <row r="42" spans="1:26" ht="13.5" customHeight="1">
      <c r="A42" s="11">
        <v>40</v>
      </c>
      <c r="B42" s="11" t="s">
        <v>55</v>
      </c>
      <c r="C42" s="40" t="s">
        <v>139</v>
      </c>
      <c r="D42" s="40" t="s">
        <v>140</v>
      </c>
      <c r="E42" s="41" t="s">
        <v>140</v>
      </c>
      <c r="F42" s="41" t="s">
        <v>141</v>
      </c>
      <c r="G42" s="41" t="s">
        <v>141</v>
      </c>
      <c r="H42" s="41" t="s">
        <v>142</v>
      </c>
      <c r="I42" s="41" t="s">
        <v>142</v>
      </c>
      <c r="J42" s="41" t="s">
        <v>143</v>
      </c>
      <c r="K42" s="41" t="s">
        <v>143</v>
      </c>
      <c r="L42" s="41" t="s">
        <v>144</v>
      </c>
      <c r="M42" s="41" t="s">
        <v>144</v>
      </c>
      <c r="N42" s="41" t="s">
        <v>145</v>
      </c>
      <c r="O42" s="41" t="s">
        <v>145</v>
      </c>
      <c r="P42" s="41" t="s">
        <v>146</v>
      </c>
      <c r="Q42" s="41" t="s">
        <v>146</v>
      </c>
      <c r="R42" s="41" t="s">
        <v>147</v>
      </c>
      <c r="S42" s="41" t="s">
        <v>147</v>
      </c>
      <c r="T42" s="41" t="s">
        <v>152</v>
      </c>
      <c r="U42" s="41" t="s">
        <v>152</v>
      </c>
      <c r="V42" s="41" t="s">
        <v>149</v>
      </c>
      <c r="W42" s="44" t="s">
        <v>149</v>
      </c>
      <c r="X42" s="44" t="s">
        <v>150</v>
      </c>
      <c r="Y42" s="45" t="s">
        <v>150</v>
      </c>
      <c r="Z42" s="46" t="s">
        <v>151</v>
      </c>
    </row>
    <row r="43" spans="1:26" ht="13.5" customHeight="1">
      <c r="A43" s="15">
        <v>41</v>
      </c>
      <c r="B43" s="11" t="s">
        <v>56</v>
      </c>
      <c r="C43" s="40" t="s">
        <v>139</v>
      </c>
      <c r="D43" s="40" t="s">
        <v>140</v>
      </c>
      <c r="E43" s="41" t="s">
        <v>140</v>
      </c>
      <c r="F43" s="41" t="s">
        <v>141</v>
      </c>
      <c r="G43" s="41" t="s">
        <v>141</v>
      </c>
      <c r="H43" s="41" t="s">
        <v>142</v>
      </c>
      <c r="I43" s="41" t="s">
        <v>142</v>
      </c>
      <c r="J43" s="41" t="s">
        <v>143</v>
      </c>
      <c r="K43" s="41" t="s">
        <v>143</v>
      </c>
      <c r="L43" s="41" t="s">
        <v>144</v>
      </c>
      <c r="M43" s="41" t="s">
        <v>144</v>
      </c>
      <c r="N43" s="41" t="s">
        <v>145</v>
      </c>
      <c r="O43" s="41" t="s">
        <v>145</v>
      </c>
      <c r="P43" s="41" t="s">
        <v>146</v>
      </c>
      <c r="Q43" s="41" t="s">
        <v>146</v>
      </c>
      <c r="R43" s="41" t="s">
        <v>147</v>
      </c>
      <c r="S43" s="41" t="s">
        <v>147</v>
      </c>
      <c r="T43" s="41" t="s">
        <v>148</v>
      </c>
      <c r="U43" s="44" t="s">
        <v>148</v>
      </c>
      <c r="V43" s="44" t="s">
        <v>149</v>
      </c>
      <c r="W43" s="44" t="s">
        <v>149</v>
      </c>
      <c r="X43" s="44" t="s">
        <v>150</v>
      </c>
      <c r="Y43" s="45" t="s">
        <v>150</v>
      </c>
      <c r="Z43" s="46" t="s">
        <v>151</v>
      </c>
    </row>
    <row r="44" spans="1:26" ht="14.25" customHeight="1">
      <c r="A44" s="12">
        <v>42</v>
      </c>
      <c r="B44" s="12" t="s">
        <v>58</v>
      </c>
      <c r="C44" s="47" t="s">
        <v>139</v>
      </c>
      <c r="D44" s="47" t="s">
        <v>140</v>
      </c>
      <c r="E44" s="48" t="s">
        <v>140</v>
      </c>
      <c r="F44" s="48" t="s">
        <v>141</v>
      </c>
      <c r="G44" s="48" t="s">
        <v>141</v>
      </c>
      <c r="H44" s="48" t="s">
        <v>142</v>
      </c>
      <c r="I44" s="48" t="s">
        <v>142</v>
      </c>
      <c r="J44" s="48" t="s">
        <v>143</v>
      </c>
      <c r="K44" s="48" t="s">
        <v>143</v>
      </c>
      <c r="L44" s="48" t="s">
        <v>144</v>
      </c>
      <c r="M44" s="48" t="s">
        <v>144</v>
      </c>
      <c r="N44" s="48" t="s">
        <v>145</v>
      </c>
      <c r="O44" s="48" t="s">
        <v>145</v>
      </c>
      <c r="P44" s="48" t="s">
        <v>146</v>
      </c>
      <c r="Q44" s="48" t="s">
        <v>146</v>
      </c>
      <c r="R44" s="48" t="s">
        <v>147</v>
      </c>
      <c r="S44" s="48" t="s">
        <v>147</v>
      </c>
      <c r="T44" s="48" t="s">
        <v>152</v>
      </c>
      <c r="U44" s="56" t="s">
        <v>152</v>
      </c>
      <c r="V44" s="56" t="s">
        <v>149</v>
      </c>
      <c r="W44" s="56" t="s">
        <v>149</v>
      </c>
      <c r="X44" s="56" t="s">
        <v>150</v>
      </c>
      <c r="Y44" s="57" t="s">
        <v>150</v>
      </c>
      <c r="Z44" s="58" t="s">
        <v>151</v>
      </c>
    </row>
    <row r="45" spans="1:26" ht="13.5" customHeight="1">
      <c r="A45" s="19">
        <v>43</v>
      </c>
      <c r="B45" s="19" t="s">
        <v>59</v>
      </c>
      <c r="C45" s="55" t="s">
        <v>139</v>
      </c>
      <c r="D45" s="55" t="s">
        <v>140</v>
      </c>
      <c r="E45" s="51" t="s">
        <v>140</v>
      </c>
      <c r="F45" s="51" t="s">
        <v>141</v>
      </c>
      <c r="G45" s="51" t="s">
        <v>141</v>
      </c>
      <c r="H45" s="51" t="s">
        <v>142</v>
      </c>
      <c r="I45" s="51" t="s">
        <v>142</v>
      </c>
      <c r="J45" s="51" t="s">
        <v>143</v>
      </c>
      <c r="K45" s="51" t="s">
        <v>143</v>
      </c>
      <c r="L45" s="51" t="s">
        <v>144</v>
      </c>
      <c r="M45" s="51" t="s">
        <v>144</v>
      </c>
      <c r="N45" s="51" t="s">
        <v>145</v>
      </c>
      <c r="O45" s="51" t="s">
        <v>145</v>
      </c>
      <c r="P45" s="51" t="s">
        <v>146</v>
      </c>
      <c r="Q45" s="51" t="s">
        <v>146</v>
      </c>
      <c r="R45" s="51" t="s">
        <v>147</v>
      </c>
      <c r="S45" s="51" t="s">
        <v>147</v>
      </c>
      <c r="T45" s="51" t="s">
        <v>152</v>
      </c>
      <c r="U45" s="37" t="s">
        <v>152</v>
      </c>
      <c r="V45" s="37" t="s">
        <v>149</v>
      </c>
      <c r="W45" s="37" t="s">
        <v>149</v>
      </c>
      <c r="X45" s="37" t="s">
        <v>150</v>
      </c>
      <c r="Y45" s="38" t="s">
        <v>150</v>
      </c>
      <c r="Z45" s="39" t="s">
        <v>151</v>
      </c>
    </row>
    <row r="46" spans="1:26" ht="13.5" customHeight="1">
      <c r="A46" s="11">
        <v>44</v>
      </c>
      <c r="B46" s="11" t="s">
        <v>60</v>
      </c>
      <c r="C46" s="40" t="s">
        <v>139</v>
      </c>
      <c r="D46" s="40" t="s">
        <v>140</v>
      </c>
      <c r="E46" s="41" t="s">
        <v>140</v>
      </c>
      <c r="F46" s="41" t="s">
        <v>141</v>
      </c>
      <c r="G46" s="41" t="s">
        <v>141</v>
      </c>
      <c r="H46" s="41" t="s">
        <v>142</v>
      </c>
      <c r="I46" s="41" t="s">
        <v>142</v>
      </c>
      <c r="J46" s="41" t="s">
        <v>143</v>
      </c>
      <c r="K46" s="41" t="s">
        <v>143</v>
      </c>
      <c r="L46" s="41" t="s">
        <v>144</v>
      </c>
      <c r="M46" s="41" t="s">
        <v>144</v>
      </c>
      <c r="N46" s="41" t="s">
        <v>145</v>
      </c>
      <c r="O46" s="41" t="s">
        <v>145</v>
      </c>
      <c r="P46" s="41" t="s">
        <v>146</v>
      </c>
      <c r="Q46" s="41" t="s">
        <v>146</v>
      </c>
      <c r="R46" s="41" t="s">
        <v>147</v>
      </c>
      <c r="S46" s="41" t="s">
        <v>147</v>
      </c>
      <c r="T46" s="41" t="s">
        <v>152</v>
      </c>
      <c r="U46" s="44" t="s">
        <v>152</v>
      </c>
      <c r="V46" s="44" t="s">
        <v>149</v>
      </c>
      <c r="W46" s="44" t="s">
        <v>149</v>
      </c>
      <c r="X46" s="44" t="s">
        <v>150</v>
      </c>
      <c r="Y46" s="45" t="s">
        <v>150</v>
      </c>
      <c r="Z46" s="46" t="s">
        <v>151</v>
      </c>
    </row>
    <row r="47" spans="1:26" ht="13.5" customHeight="1">
      <c r="A47" s="11">
        <v>45</v>
      </c>
      <c r="B47" s="11" t="s">
        <v>62</v>
      </c>
      <c r="C47" s="40" t="s">
        <v>139</v>
      </c>
      <c r="D47" s="40" t="s">
        <v>140</v>
      </c>
      <c r="E47" s="41" t="s">
        <v>140</v>
      </c>
      <c r="F47" s="41" t="s">
        <v>141</v>
      </c>
      <c r="G47" s="41" t="s">
        <v>141</v>
      </c>
      <c r="H47" s="41" t="s">
        <v>142</v>
      </c>
      <c r="I47" s="41" t="s">
        <v>142</v>
      </c>
      <c r="J47" s="41" t="s">
        <v>143</v>
      </c>
      <c r="K47" s="41" t="s">
        <v>143</v>
      </c>
      <c r="L47" s="41" t="s">
        <v>144</v>
      </c>
      <c r="M47" s="41" t="s">
        <v>144</v>
      </c>
      <c r="N47" s="41" t="s">
        <v>145</v>
      </c>
      <c r="O47" s="41" t="s">
        <v>145</v>
      </c>
      <c r="P47" s="41" t="s">
        <v>169</v>
      </c>
      <c r="Q47" s="41">
        <v>0</v>
      </c>
      <c r="R47" s="41">
        <v>0</v>
      </c>
      <c r="S47" s="41" t="s">
        <v>170</v>
      </c>
      <c r="T47" s="41" t="s">
        <v>152</v>
      </c>
      <c r="U47" s="44" t="s">
        <v>152</v>
      </c>
      <c r="V47" s="44" t="s">
        <v>149</v>
      </c>
      <c r="W47" s="44" t="s">
        <v>149</v>
      </c>
      <c r="X47" s="44" t="s">
        <v>150</v>
      </c>
      <c r="Y47" s="45" t="s">
        <v>150</v>
      </c>
      <c r="Z47" s="46" t="s">
        <v>151</v>
      </c>
    </row>
    <row r="48" spans="1:26" ht="13.5" customHeight="1">
      <c r="A48" s="11">
        <v>46</v>
      </c>
      <c r="B48" s="11" t="s">
        <v>65</v>
      </c>
      <c r="C48" s="40" t="s">
        <v>139</v>
      </c>
      <c r="D48" s="40" t="s">
        <v>140</v>
      </c>
      <c r="E48" s="41" t="s">
        <v>140</v>
      </c>
      <c r="F48" s="41" t="s">
        <v>141</v>
      </c>
      <c r="G48" s="41" t="s">
        <v>141</v>
      </c>
      <c r="H48" s="41" t="s">
        <v>142</v>
      </c>
      <c r="I48" s="41" t="s">
        <v>142</v>
      </c>
      <c r="J48" s="41" t="s">
        <v>143</v>
      </c>
      <c r="K48" s="41" t="s">
        <v>143</v>
      </c>
      <c r="L48" s="41" t="s">
        <v>144</v>
      </c>
      <c r="M48" s="41" t="s">
        <v>144</v>
      </c>
      <c r="N48" s="41" t="s">
        <v>145</v>
      </c>
      <c r="O48" s="41" t="s">
        <v>145</v>
      </c>
      <c r="P48" s="41" t="s">
        <v>146</v>
      </c>
      <c r="Q48" s="41" t="s">
        <v>146</v>
      </c>
      <c r="R48" s="41" t="s">
        <v>147</v>
      </c>
      <c r="S48" s="41" t="s">
        <v>147</v>
      </c>
      <c r="T48" s="41" t="s">
        <v>152</v>
      </c>
      <c r="U48" s="44" t="s">
        <v>152</v>
      </c>
      <c r="V48" s="44" t="s">
        <v>149</v>
      </c>
      <c r="W48" s="44" t="s">
        <v>149</v>
      </c>
      <c r="X48" s="44" t="s">
        <v>150</v>
      </c>
      <c r="Y48" s="45" t="s">
        <v>150</v>
      </c>
      <c r="Z48" s="46" t="s">
        <v>151</v>
      </c>
    </row>
    <row r="49" spans="1:26" ht="13.5" customHeight="1">
      <c r="A49" s="11">
        <v>47</v>
      </c>
      <c r="B49" s="11" t="s">
        <v>66</v>
      </c>
      <c r="C49" s="40" t="s">
        <v>139</v>
      </c>
      <c r="D49" s="40" t="s">
        <v>140</v>
      </c>
      <c r="E49" s="41" t="s">
        <v>140</v>
      </c>
      <c r="F49" s="41" t="s">
        <v>141</v>
      </c>
      <c r="G49" s="41" t="s">
        <v>141</v>
      </c>
      <c r="H49" s="41" t="s">
        <v>142</v>
      </c>
      <c r="I49" s="41" t="s">
        <v>142</v>
      </c>
      <c r="J49" s="41" t="s">
        <v>143</v>
      </c>
      <c r="K49" s="41" t="s">
        <v>143</v>
      </c>
      <c r="L49" s="41" t="s">
        <v>144</v>
      </c>
      <c r="M49" s="41" t="s">
        <v>144</v>
      </c>
      <c r="N49" s="41" t="s">
        <v>145</v>
      </c>
      <c r="O49" s="41" t="s">
        <v>145</v>
      </c>
      <c r="P49" s="41" t="s">
        <v>146</v>
      </c>
      <c r="Q49" s="41" t="s">
        <v>146</v>
      </c>
      <c r="R49" s="41" t="s">
        <v>147</v>
      </c>
      <c r="S49" s="41" t="s">
        <v>147</v>
      </c>
      <c r="T49" s="41" t="s">
        <v>152</v>
      </c>
      <c r="U49" s="44" t="s">
        <v>152</v>
      </c>
      <c r="V49" s="44" t="s">
        <v>149</v>
      </c>
      <c r="W49" s="44" t="s">
        <v>149</v>
      </c>
      <c r="X49" s="44" t="s">
        <v>150</v>
      </c>
      <c r="Y49" s="45" t="s">
        <v>150</v>
      </c>
      <c r="Z49" s="46" t="s">
        <v>151</v>
      </c>
    </row>
    <row r="50" spans="1:26" ht="13.5" customHeight="1">
      <c r="A50" s="11">
        <v>48</v>
      </c>
      <c r="B50" s="11" t="s">
        <v>67</v>
      </c>
      <c r="C50" s="59" t="s">
        <v>139</v>
      </c>
      <c r="D50" s="59" t="s">
        <v>140</v>
      </c>
      <c r="E50" s="60" t="s">
        <v>140</v>
      </c>
      <c r="F50" s="60" t="s">
        <v>141</v>
      </c>
      <c r="G50" s="60" t="s">
        <v>141</v>
      </c>
      <c r="H50" s="60" t="s">
        <v>142</v>
      </c>
      <c r="I50" s="60" t="s">
        <v>142</v>
      </c>
      <c r="J50" s="60" t="s">
        <v>143</v>
      </c>
      <c r="K50" s="60" t="s">
        <v>143</v>
      </c>
      <c r="L50" s="60" t="s">
        <v>144</v>
      </c>
      <c r="M50" s="60" t="s">
        <v>144</v>
      </c>
      <c r="N50" s="60" t="s">
        <v>145</v>
      </c>
      <c r="O50" s="60" t="s">
        <v>145</v>
      </c>
      <c r="P50" s="60" t="s">
        <v>146</v>
      </c>
      <c r="Q50" s="60" t="s">
        <v>146</v>
      </c>
      <c r="R50" s="60" t="s">
        <v>147</v>
      </c>
      <c r="S50" s="60" t="s">
        <v>147</v>
      </c>
      <c r="T50" s="60" t="s">
        <v>152</v>
      </c>
      <c r="U50" s="60" t="s">
        <v>152</v>
      </c>
      <c r="V50" s="60" t="s">
        <v>149</v>
      </c>
      <c r="W50" s="60" t="s">
        <v>149</v>
      </c>
      <c r="X50" s="60" t="s">
        <v>150</v>
      </c>
      <c r="Y50" s="61" t="s">
        <v>150</v>
      </c>
      <c r="Z50" s="62" t="s">
        <v>151</v>
      </c>
    </row>
    <row r="51" spans="1:26" ht="13.5" customHeight="1">
      <c r="A51" s="11">
        <v>49</v>
      </c>
      <c r="B51" s="11" t="s">
        <v>68</v>
      </c>
      <c r="C51" s="40" t="s">
        <v>139</v>
      </c>
      <c r="D51" s="40" t="s">
        <v>171</v>
      </c>
      <c r="E51" s="41" t="s">
        <v>162</v>
      </c>
      <c r="F51" s="41" t="s">
        <v>153</v>
      </c>
      <c r="G51" s="41" t="s">
        <v>153</v>
      </c>
      <c r="H51" s="41" t="s">
        <v>142</v>
      </c>
      <c r="I51" s="41" t="s">
        <v>142</v>
      </c>
      <c r="J51" s="41" t="s">
        <v>172</v>
      </c>
      <c r="K51" s="41" t="s">
        <v>143</v>
      </c>
      <c r="L51" s="41" t="s">
        <v>173</v>
      </c>
      <c r="M51" s="41" t="s">
        <v>144</v>
      </c>
      <c r="N51" s="41" t="s">
        <v>145</v>
      </c>
      <c r="O51" s="41" t="s">
        <v>159</v>
      </c>
      <c r="P51" s="41" t="s">
        <v>174</v>
      </c>
      <c r="Q51" s="41" t="s">
        <v>175</v>
      </c>
      <c r="R51" s="41" t="s">
        <v>176</v>
      </c>
      <c r="S51" s="41" t="s">
        <v>165</v>
      </c>
      <c r="T51" s="41" t="s">
        <v>177</v>
      </c>
      <c r="U51" s="44" t="s">
        <v>178</v>
      </c>
      <c r="V51" s="44" t="s">
        <v>179</v>
      </c>
      <c r="W51" s="44" t="s">
        <v>167</v>
      </c>
      <c r="X51" s="44" t="s">
        <v>180</v>
      </c>
      <c r="Y51" s="45" t="s">
        <v>150</v>
      </c>
      <c r="Z51" s="46" t="s">
        <v>151</v>
      </c>
    </row>
    <row r="52" spans="1:26" ht="13.5" customHeight="1">
      <c r="A52" s="11">
        <v>50</v>
      </c>
      <c r="B52" s="11" t="s">
        <v>69</v>
      </c>
      <c r="C52" s="40" t="s">
        <v>139</v>
      </c>
      <c r="D52" s="40" t="s">
        <v>140</v>
      </c>
      <c r="E52" s="41" t="s">
        <v>140</v>
      </c>
      <c r="F52" s="41" t="s">
        <v>141</v>
      </c>
      <c r="G52" s="41" t="s">
        <v>141</v>
      </c>
      <c r="H52" s="41" t="s">
        <v>142</v>
      </c>
      <c r="I52" s="41" t="s">
        <v>142</v>
      </c>
      <c r="J52" s="41" t="s">
        <v>143</v>
      </c>
      <c r="K52" s="41" t="s">
        <v>143</v>
      </c>
      <c r="L52" s="41" t="s">
        <v>144</v>
      </c>
      <c r="M52" s="41" t="s">
        <v>144</v>
      </c>
      <c r="N52" s="41" t="s">
        <v>145</v>
      </c>
      <c r="O52" s="41" t="s">
        <v>145</v>
      </c>
      <c r="P52" s="41" t="s">
        <v>146</v>
      </c>
      <c r="Q52" s="41" t="s">
        <v>146</v>
      </c>
      <c r="R52" s="41" t="s">
        <v>147</v>
      </c>
      <c r="S52" s="41" t="s">
        <v>147</v>
      </c>
      <c r="T52" s="41" t="s">
        <v>148</v>
      </c>
      <c r="U52" s="44" t="s">
        <v>148</v>
      </c>
      <c r="V52" s="44" t="s">
        <v>149</v>
      </c>
      <c r="W52" s="44" t="s">
        <v>149</v>
      </c>
      <c r="X52" s="44" t="s">
        <v>150</v>
      </c>
      <c r="Y52" s="45" t="s">
        <v>150</v>
      </c>
      <c r="Z52" s="46" t="s">
        <v>151</v>
      </c>
    </row>
    <row r="53" spans="1:26" ht="13.5" customHeight="1">
      <c r="A53" s="11">
        <v>51</v>
      </c>
      <c r="B53" s="11" t="s">
        <v>70</v>
      </c>
      <c r="C53" s="40" t="s">
        <v>139</v>
      </c>
      <c r="D53" s="40" t="s">
        <v>157</v>
      </c>
      <c r="E53" s="41" t="s">
        <v>157</v>
      </c>
      <c r="F53" s="41" t="s">
        <v>153</v>
      </c>
      <c r="G53" s="41" t="s">
        <v>153</v>
      </c>
      <c r="H53" s="41" t="s">
        <v>142</v>
      </c>
      <c r="I53" s="41" t="s">
        <v>142</v>
      </c>
      <c r="J53" s="41" t="s">
        <v>143</v>
      </c>
      <c r="K53" s="41" t="s">
        <v>143</v>
      </c>
      <c r="L53" s="41" t="s">
        <v>144</v>
      </c>
      <c r="M53" s="41" t="s">
        <v>144</v>
      </c>
      <c r="N53" s="41" t="s">
        <v>145</v>
      </c>
      <c r="O53" s="41" t="s">
        <v>145</v>
      </c>
      <c r="P53" s="41" t="s">
        <v>146</v>
      </c>
      <c r="Q53" s="41" t="s">
        <v>146</v>
      </c>
      <c r="R53" s="41" t="s">
        <v>147</v>
      </c>
      <c r="S53" s="41" t="s">
        <v>147</v>
      </c>
      <c r="T53" s="41" t="s">
        <v>148</v>
      </c>
      <c r="U53" s="44" t="s">
        <v>148</v>
      </c>
      <c r="V53" s="44" t="s">
        <v>149</v>
      </c>
      <c r="W53" s="44" t="s">
        <v>149</v>
      </c>
      <c r="X53" s="44" t="s">
        <v>150</v>
      </c>
      <c r="Y53" s="45" t="s">
        <v>150</v>
      </c>
      <c r="Z53" s="46" t="s">
        <v>151</v>
      </c>
    </row>
    <row r="54" spans="1:26" ht="14.25" customHeight="1">
      <c r="A54" s="20">
        <v>52</v>
      </c>
      <c r="B54" s="20" t="s">
        <v>71</v>
      </c>
      <c r="C54" s="63" t="s">
        <v>139</v>
      </c>
      <c r="D54" s="63" t="s">
        <v>140</v>
      </c>
      <c r="E54" s="64" t="s">
        <v>140</v>
      </c>
      <c r="F54" s="64" t="s">
        <v>141</v>
      </c>
      <c r="G54" s="64" t="s">
        <v>141</v>
      </c>
      <c r="H54" s="64" t="s">
        <v>142</v>
      </c>
      <c r="I54" s="64" t="s">
        <v>142</v>
      </c>
      <c r="J54" s="64" t="s">
        <v>143</v>
      </c>
      <c r="K54" s="64" t="s">
        <v>143</v>
      </c>
      <c r="L54" s="64" t="s">
        <v>144</v>
      </c>
      <c r="M54" s="64" t="s">
        <v>144</v>
      </c>
      <c r="N54" s="64" t="s">
        <v>145</v>
      </c>
      <c r="O54" s="64" t="s">
        <v>145</v>
      </c>
      <c r="P54" s="64" t="s">
        <v>146</v>
      </c>
      <c r="Q54" s="64" t="s">
        <v>146</v>
      </c>
      <c r="R54" s="64" t="s">
        <v>147</v>
      </c>
      <c r="S54" s="64" t="s">
        <v>147</v>
      </c>
      <c r="T54" s="64" t="s">
        <v>152</v>
      </c>
      <c r="U54" s="65" t="s">
        <v>152</v>
      </c>
      <c r="V54" s="65" t="s">
        <v>149</v>
      </c>
      <c r="W54" s="65" t="s">
        <v>149</v>
      </c>
      <c r="X54" s="65" t="s">
        <v>150</v>
      </c>
      <c r="Y54" s="66" t="s">
        <v>150</v>
      </c>
      <c r="Z54" s="67" t="s">
        <v>151</v>
      </c>
    </row>
    <row r="55" spans="1:26" ht="13.5" customHeight="1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3.5" customHeight="1">
      <c r="A56" s="31"/>
      <c r="B56" s="68" t="s">
        <v>181</v>
      </c>
      <c r="C56" s="31">
        <v>-3</v>
      </c>
      <c r="D56" s="31">
        <v>-10</v>
      </c>
      <c r="E56" s="31">
        <v>-10</v>
      </c>
      <c r="F56" s="31">
        <v>-5</v>
      </c>
      <c r="G56" s="31">
        <v>-5</v>
      </c>
      <c r="H56" s="31">
        <v>-7</v>
      </c>
      <c r="I56" s="31">
        <v>-7</v>
      </c>
      <c r="J56" s="31">
        <v>-7</v>
      </c>
      <c r="K56" s="31">
        <v>0</v>
      </c>
      <c r="L56" s="31">
        <v>-7</v>
      </c>
      <c r="M56" s="31">
        <v>-7</v>
      </c>
      <c r="N56" s="31">
        <v>-7</v>
      </c>
      <c r="O56" s="31">
        <v>-7</v>
      </c>
      <c r="P56" s="31">
        <v>-7</v>
      </c>
      <c r="Q56" s="31">
        <v>-7</v>
      </c>
      <c r="R56" s="31">
        <v>-14</v>
      </c>
      <c r="S56" s="31">
        <v>-14</v>
      </c>
      <c r="T56" s="31">
        <v>-15</v>
      </c>
      <c r="U56" s="31">
        <v>-15</v>
      </c>
      <c r="V56" s="31">
        <v>-7</v>
      </c>
      <c r="W56" s="31">
        <v>-7</v>
      </c>
      <c r="X56" s="31">
        <v>-11</v>
      </c>
      <c r="Y56" s="31">
        <v>-11</v>
      </c>
      <c r="Z56" s="31">
        <v>-13</v>
      </c>
    </row>
    <row r="57" spans="1:26" ht="13.5" customHeight="1">
      <c r="A57" s="31"/>
      <c r="B57" s="68" t="s">
        <v>182</v>
      </c>
      <c r="C57" s="31">
        <v>10</v>
      </c>
      <c r="D57" s="31">
        <v>7</v>
      </c>
      <c r="E57" s="31">
        <v>7</v>
      </c>
      <c r="F57" s="31">
        <v>10</v>
      </c>
      <c r="G57" s="31">
        <v>10</v>
      </c>
      <c r="H57" s="31">
        <v>2</v>
      </c>
      <c r="I57" s="31">
        <v>2</v>
      </c>
      <c r="J57" s="31">
        <v>0</v>
      </c>
      <c r="K57" s="31">
        <v>0</v>
      </c>
      <c r="L57" s="31">
        <v>1</v>
      </c>
      <c r="M57" s="31">
        <v>1</v>
      </c>
      <c r="N57" s="31">
        <v>1</v>
      </c>
      <c r="O57" s="31">
        <v>1</v>
      </c>
      <c r="P57" s="31">
        <v>7</v>
      </c>
      <c r="Q57" s="31">
        <v>7</v>
      </c>
      <c r="R57" s="31">
        <v>0</v>
      </c>
      <c r="S57" s="31">
        <v>0</v>
      </c>
      <c r="T57" s="31">
        <v>1</v>
      </c>
      <c r="U57" s="31">
        <v>1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</row>
    <row r="58" spans="1:26" ht="13.5" customHeight="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</row>
    <row r="59" spans="1:26" ht="13.5" customHeight="1">
      <c r="A59" s="31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</row>
    <row r="60" spans="1:26" ht="13.5" customHeight="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3.5" customHeight="1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3.5" customHeight="1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3.5" customHeight="1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3.5" customHeight="1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3.5" customHeight="1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3.5" customHeight="1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3.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3.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3.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3.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3.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3.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3.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3.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3.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3.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3.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3.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3.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3.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3.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3.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3.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3.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3.5" customHeight="1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3.5" customHeight="1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3.5" customHeight="1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3.5" customHeight="1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3.5" customHeight="1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3.5" customHeight="1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3.5" customHeight="1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3.5" customHeight="1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3.5" customHeight="1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3.5" customHeight="1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3.5" customHeight="1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3.5" customHeight="1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3.5" customHeight="1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3.5" customHeight="1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3.5" customHeight="1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3.5" customHeight="1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3.5" customHeight="1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3.5" customHeight="1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3.5" customHeight="1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3.5" customHeight="1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3.5" customHeight="1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3.5" customHeight="1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3.5" customHeight="1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3.5" customHeight="1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3.5" customHeight="1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3.5" customHeight="1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3.5" customHeight="1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3.5" customHeight="1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3.5" customHeight="1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3.5" customHeight="1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3.5" customHeight="1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3.5" customHeight="1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3.5" customHeight="1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3.5" customHeight="1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3.5" customHeight="1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3.5" customHeight="1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3.5" customHeight="1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3.5" customHeight="1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3.5" customHeight="1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3.5" customHeight="1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3.5" customHeight="1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3.5" customHeight="1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3.5" customHeight="1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3.5" customHeight="1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3.5" customHeight="1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3.5" customHeight="1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3.5" customHeight="1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3.5" customHeight="1">
      <c r="A132" s="31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</row>
    <row r="133" spans="1:26" ht="13.5" customHeight="1">
      <c r="A133" s="31"/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</row>
    <row r="134" spans="1:26" ht="13.5" customHeight="1">
      <c r="A134" s="31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</row>
    <row r="135" spans="1:26" ht="13.5" customHeight="1">
      <c r="A135" s="31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</row>
    <row r="136" spans="1:26" ht="13.5" customHeight="1">
      <c r="A136" s="31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</row>
    <row r="137" spans="1:26" ht="13.5" customHeight="1">
      <c r="A137" s="31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</row>
    <row r="138" spans="1:26" ht="13.5" customHeight="1">
      <c r="A138" s="31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</row>
    <row r="139" spans="1:26" ht="13.5" customHeight="1">
      <c r="A139" s="31"/>
      <c r="B139" s="31"/>
      <c r="C139" s="31"/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</row>
    <row r="140" spans="1:26" ht="13.5" customHeight="1">
      <c r="A140" s="31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</row>
    <row r="141" spans="1:26" ht="13.5" customHeight="1">
      <c r="A141" s="31"/>
      <c r="B141" s="31"/>
      <c r="C141" s="31"/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</row>
    <row r="142" spans="1:26" ht="13.5" customHeight="1">
      <c r="A142" s="31"/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</row>
    <row r="143" spans="1:26" ht="13.5" customHeight="1">
      <c r="A143" s="31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</row>
    <row r="144" spans="1:26" ht="13.5" customHeight="1">
      <c r="A144" s="31"/>
      <c r="B144" s="31"/>
      <c r="C144" s="31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</row>
    <row r="145" spans="1:26" ht="13.5" customHeight="1">
      <c r="A145" s="31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</row>
    <row r="146" spans="1:26" ht="13.5" customHeight="1">
      <c r="A146" s="31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  <row r="147" spans="1:26" ht="13.5" customHeight="1">
      <c r="A147" s="31"/>
      <c r="B147" s="31"/>
      <c r="C147" s="31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</row>
    <row r="148" spans="1:26" ht="13.5" customHeight="1">
      <c r="A148" s="31"/>
      <c r="B148" s="31"/>
      <c r="C148" s="31"/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:26" ht="13.5" customHeight="1">
      <c r="A149" s="31"/>
      <c r="B149" s="31"/>
      <c r="C149" s="31"/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  <row r="150" spans="1:26" ht="13.5" customHeight="1">
      <c r="A150" s="31"/>
      <c r="B150" s="31"/>
      <c r="C150" s="31"/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</row>
    <row r="151" spans="1:26" ht="13.5" customHeight="1">
      <c r="A151" s="31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</row>
    <row r="152" spans="1:26" ht="13.5" customHeight="1">
      <c r="A152" s="31"/>
      <c r="B152" s="31"/>
      <c r="C152" s="31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</row>
    <row r="153" spans="1:26" ht="13.5" customHeight="1">
      <c r="A153" s="31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</row>
    <row r="154" spans="1:26" ht="13.5" customHeight="1">
      <c r="A154" s="31"/>
      <c r="B154" s="31"/>
      <c r="C154" s="31"/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26" ht="13.5" customHeight="1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  <row r="156" spans="1:26" ht="13.5" customHeight="1">
      <c r="A156" s="31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26" ht="13.5" customHeight="1">
      <c r="A157" s="31"/>
      <c r="B157" s="31"/>
      <c r="C157" s="31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  <row r="158" spans="1:26" ht="13.5" customHeight="1">
      <c r="A158" s="31"/>
      <c r="B158" s="31"/>
      <c r="C158" s="31"/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</row>
    <row r="159" spans="1:26" ht="13.5" customHeight="1">
      <c r="A159" s="31"/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</row>
    <row r="160" spans="1:26" ht="13.5" customHeight="1">
      <c r="A160" s="31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</row>
    <row r="161" spans="1:26" ht="13.5" customHeight="1">
      <c r="A161" s="31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</row>
    <row r="162" spans="1:26" ht="13.5" customHeight="1">
      <c r="A162" s="31"/>
      <c r="B162" s="31"/>
      <c r="C162" s="31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</row>
    <row r="163" spans="1:26" ht="13.5" customHeight="1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</row>
    <row r="164" spans="1:26" ht="13.5" customHeight="1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</row>
    <row r="165" spans="1:26" ht="13.5" customHeight="1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</row>
    <row r="166" spans="1:26" ht="13.5" customHeight="1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</row>
    <row r="167" spans="1:26" ht="13.5" customHeight="1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</row>
    <row r="168" spans="1:26" ht="13.5" customHeight="1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</row>
    <row r="169" spans="1:26" ht="13.5" customHeight="1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</row>
    <row r="170" spans="1:26" ht="13.5" customHeight="1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</row>
    <row r="171" spans="1:26" ht="13.5" customHeight="1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</row>
    <row r="172" spans="1:26" ht="13.5" customHeight="1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</row>
    <row r="173" spans="1:26" ht="13.5" customHeight="1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</row>
    <row r="174" spans="1:26" ht="13.5" customHeight="1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</row>
    <row r="175" spans="1:26" ht="13.5" customHeight="1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</row>
    <row r="176" spans="1:26" ht="13.5" customHeight="1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</row>
    <row r="177" spans="1:26" ht="13.5" customHeight="1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</row>
    <row r="178" spans="1:26" ht="13.5" customHeight="1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</row>
    <row r="179" spans="1:26" ht="13.5" customHeight="1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</row>
    <row r="180" spans="1:26" ht="13.5" customHeight="1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</row>
    <row r="181" spans="1:26" ht="13.5" customHeight="1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</row>
    <row r="182" spans="1:26" ht="13.5" customHeight="1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</row>
    <row r="183" spans="1:26" ht="13.5" customHeight="1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</row>
    <row r="184" spans="1:26" ht="13.5" customHeight="1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</row>
    <row r="185" spans="1:26" ht="13.5" customHeight="1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</row>
    <row r="186" spans="1:26" ht="13.5" customHeight="1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</row>
    <row r="187" spans="1:26" ht="13.5" customHeight="1">
      <c r="A187" s="31"/>
      <c r="B187" s="31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</row>
    <row r="188" spans="1:26" ht="13.5" customHeight="1">
      <c r="A188" s="31"/>
      <c r="B188" s="31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</row>
    <row r="189" spans="1:26" ht="13.5" customHeight="1">
      <c r="A189" s="31"/>
      <c r="B189" s="31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</row>
    <row r="190" spans="1:26" ht="13.5" customHeight="1">
      <c r="A190" s="31"/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</row>
    <row r="191" spans="1:26" ht="13.5" customHeight="1">
      <c r="A191" s="31"/>
      <c r="B191" s="31"/>
      <c r="C191" s="31"/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</row>
    <row r="192" spans="1:26" ht="13.5" customHeight="1">
      <c r="A192" s="31"/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</row>
    <row r="193" spans="1:26" ht="13.5" customHeight="1">
      <c r="A193" s="31"/>
      <c r="B193" s="31"/>
      <c r="C193" s="31"/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</row>
    <row r="194" spans="1:26" ht="13.5" customHeight="1">
      <c r="A194" s="31"/>
      <c r="B194" s="31"/>
      <c r="C194" s="31"/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</row>
    <row r="195" spans="1:26" ht="13.5" customHeight="1">
      <c r="A195" s="31"/>
      <c r="B195" s="31"/>
      <c r="C195" s="31"/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</row>
    <row r="196" spans="1:26" ht="13.5" customHeight="1">
      <c r="A196" s="31"/>
      <c r="B196" s="31"/>
      <c r="C196" s="31"/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</row>
    <row r="197" spans="1:26" ht="13.5" customHeight="1">
      <c r="A197" s="31"/>
      <c r="B197" s="31"/>
      <c r="C197" s="31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</row>
    <row r="198" spans="1:26" ht="13.5" customHeight="1">
      <c r="A198" s="31"/>
      <c r="B198" s="31"/>
      <c r="C198" s="31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</row>
    <row r="199" spans="1:26" ht="13.5" customHeight="1">
      <c r="A199" s="31"/>
      <c r="B199" s="31"/>
      <c r="C199" s="31"/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</row>
    <row r="200" spans="1:26" ht="13.5" customHeight="1">
      <c r="A200" s="31"/>
      <c r="B200" s="31"/>
      <c r="C200" s="31"/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</row>
    <row r="201" spans="1:26" ht="13.5" customHeight="1">
      <c r="A201" s="31"/>
      <c r="B201" s="31"/>
      <c r="C201" s="31"/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</row>
    <row r="202" spans="1:26" ht="13.5" customHeight="1">
      <c r="A202" s="31"/>
      <c r="B202" s="31"/>
      <c r="C202" s="31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</row>
    <row r="203" spans="1:26" ht="13.5" customHeight="1">
      <c r="A203" s="31"/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</row>
    <row r="204" spans="1:26" ht="13.5" customHeight="1">
      <c r="A204" s="31"/>
      <c r="B204" s="31"/>
      <c r="C204" s="31"/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</row>
    <row r="205" spans="1:26" ht="13.5" customHeight="1">
      <c r="A205" s="31"/>
      <c r="B205" s="31"/>
      <c r="C205" s="31"/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</row>
    <row r="206" spans="1:26" ht="13.5" customHeight="1">
      <c r="A206" s="31"/>
      <c r="B206" s="31"/>
      <c r="C206" s="31"/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</row>
    <row r="207" spans="1:26" ht="13.5" customHeight="1">
      <c r="A207" s="31"/>
      <c r="B207" s="31"/>
      <c r="C207" s="31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</row>
    <row r="208" spans="1:26" ht="13.5" customHeight="1">
      <c r="A208" s="31"/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</row>
    <row r="209" spans="1:26" ht="13.5" customHeight="1">
      <c r="A209" s="31"/>
      <c r="B209" s="31"/>
      <c r="C209" s="31"/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</row>
    <row r="210" spans="1:26" ht="13.5" customHeight="1">
      <c r="A210" s="31"/>
      <c r="B210" s="31"/>
      <c r="C210" s="31"/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</row>
    <row r="211" spans="1:26" ht="13.5" customHeight="1">
      <c r="A211" s="31"/>
      <c r="B211" s="31"/>
      <c r="C211" s="31"/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</row>
    <row r="212" spans="1:26" ht="13.5" customHeight="1">
      <c r="A212" s="31"/>
      <c r="B212" s="31"/>
      <c r="C212" s="31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</row>
    <row r="213" spans="1:26" ht="13.5" customHeight="1">
      <c r="A213" s="31"/>
      <c r="B213" s="31"/>
      <c r="C213" s="31"/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</row>
    <row r="214" spans="1:26" ht="13.5" customHeight="1">
      <c r="A214" s="31"/>
      <c r="B214" s="31"/>
      <c r="C214" s="31"/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</row>
    <row r="215" spans="1:26" ht="13.5" customHeight="1">
      <c r="A215" s="31"/>
      <c r="B215" s="31"/>
      <c r="C215" s="31"/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</row>
    <row r="216" spans="1:26" ht="13.5" customHeight="1">
      <c r="A216" s="31"/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</row>
    <row r="217" spans="1:26" ht="13.5" customHeight="1">
      <c r="A217" s="31"/>
      <c r="B217" s="31"/>
      <c r="C217" s="31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</row>
    <row r="218" spans="1:26" ht="13.5" customHeight="1">
      <c r="A218" s="31"/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</row>
    <row r="219" spans="1:26" ht="13.5" customHeight="1">
      <c r="A219" s="31"/>
      <c r="B219" s="31"/>
      <c r="C219" s="31"/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</row>
    <row r="220" spans="1:26" ht="13.5" customHeight="1">
      <c r="A220" s="31"/>
      <c r="B220" s="31"/>
      <c r="C220" s="31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</row>
    <row r="221" spans="1:26" ht="13.5" customHeight="1">
      <c r="A221" s="31"/>
      <c r="B221" s="31"/>
      <c r="C221" s="31"/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</row>
    <row r="222" spans="1:26" ht="13.5" customHeight="1">
      <c r="A222" s="31"/>
      <c r="B222" s="31"/>
      <c r="C222" s="31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</row>
    <row r="223" spans="1:26" ht="13.5" customHeight="1">
      <c r="A223" s="31"/>
      <c r="B223" s="31"/>
      <c r="C223" s="31"/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</row>
    <row r="224" spans="1:26" ht="13.5" customHeight="1">
      <c r="A224" s="31"/>
      <c r="B224" s="31"/>
      <c r="C224" s="31"/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</row>
    <row r="225" spans="1:26" ht="13.5" customHeight="1">
      <c r="A225" s="31"/>
      <c r="B225" s="31"/>
      <c r="C225" s="31"/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</row>
    <row r="226" spans="1:26" ht="13.5" customHeight="1">
      <c r="A226" s="31"/>
      <c r="B226" s="31"/>
      <c r="C226" s="31"/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</row>
    <row r="227" spans="1:26" ht="13.5" customHeight="1">
      <c r="A227" s="31"/>
      <c r="B227" s="31"/>
      <c r="C227" s="31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</row>
    <row r="228" spans="1:26" ht="13.5" customHeight="1">
      <c r="A228" s="31"/>
      <c r="B228" s="31"/>
      <c r="C228" s="31"/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</row>
    <row r="229" spans="1:26" ht="13.5" customHeight="1">
      <c r="A229" s="31"/>
      <c r="B229" s="31"/>
      <c r="C229" s="31"/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</row>
    <row r="230" spans="1:26" ht="13.5" customHeight="1">
      <c r="A230" s="31"/>
      <c r="B230" s="31"/>
      <c r="C230" s="31"/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</row>
    <row r="231" spans="1:26" ht="13.5" customHeight="1">
      <c r="A231" s="31"/>
      <c r="B231" s="31"/>
      <c r="C231" s="31"/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</row>
    <row r="232" spans="1:26" ht="13.5" customHeight="1">
      <c r="A232" s="31"/>
      <c r="B232" s="31"/>
      <c r="C232" s="31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</row>
    <row r="233" spans="1:26" ht="13.5" customHeight="1">
      <c r="A233" s="31"/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</row>
    <row r="234" spans="1:26" ht="13.5" customHeight="1">
      <c r="A234" s="31"/>
      <c r="B234" s="31"/>
      <c r="C234" s="31"/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</row>
    <row r="235" spans="1:26" ht="13.5" customHeight="1">
      <c r="A235" s="31"/>
      <c r="B235" s="31"/>
      <c r="C235" s="31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</row>
    <row r="236" spans="1:26" ht="13.5" customHeight="1">
      <c r="A236" s="31"/>
      <c r="B236" s="31"/>
      <c r="C236" s="31"/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</row>
    <row r="237" spans="1:26" ht="13.5" customHeight="1">
      <c r="A237" s="31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</row>
    <row r="238" spans="1:26" ht="13.5" customHeight="1">
      <c r="A238" s="31"/>
      <c r="B238" s="31"/>
      <c r="C238" s="31"/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</row>
    <row r="239" spans="1:26" ht="13.5" customHeight="1">
      <c r="A239" s="31"/>
      <c r="B239" s="31"/>
      <c r="C239" s="31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</row>
    <row r="240" spans="1:26" ht="13.5" customHeight="1">
      <c r="A240" s="31"/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</row>
    <row r="241" spans="1:26" ht="13.5" customHeight="1">
      <c r="A241" s="31"/>
      <c r="B241" s="31"/>
      <c r="C241" s="31"/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</row>
    <row r="242" spans="1:26" ht="13.5" customHeight="1">
      <c r="A242" s="31"/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</row>
    <row r="243" spans="1:26" ht="13.5" customHeight="1">
      <c r="A243" s="31"/>
      <c r="B243" s="31"/>
      <c r="C243" s="31"/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</row>
    <row r="244" spans="1:26" ht="13.5" customHeight="1">
      <c r="A244" s="31"/>
      <c r="B244" s="31"/>
      <c r="C244" s="31"/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</row>
    <row r="245" spans="1:26" ht="13.5" customHeight="1">
      <c r="A245" s="31"/>
      <c r="B245" s="31"/>
      <c r="C245" s="31"/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</row>
    <row r="246" spans="1:26" ht="13.5" customHeight="1">
      <c r="A246" s="31"/>
      <c r="B246" s="31"/>
      <c r="C246" s="31"/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</row>
    <row r="247" spans="1:26" ht="13.5" customHeight="1">
      <c r="A247" s="31"/>
      <c r="B247" s="31"/>
      <c r="C247" s="31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</row>
    <row r="248" spans="1:26" ht="13.5" customHeight="1">
      <c r="A248" s="31"/>
      <c r="B248" s="31"/>
      <c r="C248" s="31"/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</row>
    <row r="249" spans="1:26" ht="13.5" customHeight="1">
      <c r="A249" s="31"/>
      <c r="B249" s="31"/>
      <c r="C249" s="31"/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</row>
    <row r="250" spans="1:26" ht="13.5" customHeight="1">
      <c r="A250" s="31"/>
      <c r="B250" s="31"/>
      <c r="C250" s="31"/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</row>
    <row r="251" spans="1:26" ht="13.5" customHeight="1">
      <c r="A251" s="31"/>
      <c r="B251" s="31"/>
      <c r="C251" s="31"/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</row>
    <row r="252" spans="1:26" ht="13.5" customHeight="1">
      <c r="A252" s="31"/>
      <c r="B252" s="31"/>
      <c r="C252" s="31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</row>
    <row r="253" spans="1:26" ht="13.5" customHeight="1">
      <c r="A253" s="31"/>
      <c r="B253" s="31"/>
      <c r="C253" s="31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</row>
    <row r="254" spans="1:26" ht="13.5" customHeight="1">
      <c r="A254" s="31"/>
      <c r="B254" s="31"/>
      <c r="C254" s="31"/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</row>
    <row r="255" spans="1:26" ht="13.5" customHeight="1">
      <c r="A255" s="31"/>
      <c r="B255" s="31"/>
      <c r="C255" s="31"/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</row>
    <row r="256" spans="1:26" ht="13.5" customHeight="1">
      <c r="A256" s="31"/>
      <c r="B256" s="31"/>
      <c r="C256" s="31"/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</row>
    <row r="257" spans="1:26" ht="13.5" customHeight="1">
      <c r="A257" s="31"/>
      <c r="B257" s="31"/>
      <c r="C257" s="31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</row>
    <row r="258" spans="1:26" ht="13.5" customHeight="1">
      <c r="A258" s="31"/>
      <c r="B258" s="31"/>
      <c r="C258" s="31"/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</row>
    <row r="259" spans="1:26" ht="13.5" customHeight="1">
      <c r="A259" s="31"/>
      <c r="B259" s="31"/>
      <c r="C259" s="31"/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</row>
    <row r="260" spans="1:26" ht="13.5" customHeight="1">
      <c r="A260" s="31"/>
      <c r="B260" s="31"/>
      <c r="C260" s="31"/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</row>
    <row r="261" spans="1:26" ht="13.5" customHeight="1">
      <c r="A261" s="31"/>
      <c r="B261" s="31"/>
      <c r="C261" s="31"/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</row>
    <row r="262" spans="1:26" ht="13.5" customHeight="1">
      <c r="A262" s="31"/>
      <c r="B262" s="31"/>
      <c r="C262" s="31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</row>
    <row r="263" spans="1:26" ht="13.5" customHeight="1">
      <c r="A263" s="31"/>
      <c r="B263" s="31"/>
      <c r="C263" s="31"/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</row>
    <row r="264" spans="1:26" ht="13.5" customHeight="1">
      <c r="A264" s="31"/>
      <c r="B264" s="31"/>
      <c r="C264" s="31"/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</row>
    <row r="265" spans="1:26" ht="13.5" customHeight="1">
      <c r="A265" s="31"/>
      <c r="B265" s="31"/>
      <c r="C265" s="31"/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</row>
    <row r="266" spans="1:26" ht="13.5" customHeight="1">
      <c r="A266" s="31"/>
      <c r="B266" s="31"/>
      <c r="C266" s="31"/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</row>
    <row r="267" spans="1:26" ht="13.5" customHeight="1">
      <c r="A267" s="31"/>
      <c r="B267" s="31"/>
      <c r="C267" s="31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</row>
    <row r="268" spans="1:26" ht="13.5" customHeight="1">
      <c r="A268" s="31"/>
      <c r="B268" s="31"/>
      <c r="C268" s="31"/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</row>
    <row r="269" spans="1:26" ht="13.5" customHeight="1">
      <c r="A269" s="31"/>
      <c r="B269" s="31"/>
      <c r="C269" s="31"/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</row>
    <row r="270" spans="1:26" ht="13.5" customHeight="1">
      <c r="A270" s="31"/>
      <c r="B270" s="31"/>
      <c r="C270" s="31"/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</row>
    <row r="271" spans="1:26" ht="13.5" customHeight="1">
      <c r="A271" s="31"/>
      <c r="B271" s="31"/>
      <c r="C271" s="31"/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</row>
    <row r="272" spans="1:26" ht="13.5" customHeight="1">
      <c r="A272" s="31"/>
      <c r="B272" s="31"/>
      <c r="C272" s="31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</row>
    <row r="273" spans="1:26" ht="13.5" customHeight="1">
      <c r="A273" s="31"/>
      <c r="B273" s="31"/>
      <c r="C273" s="31"/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</row>
    <row r="274" spans="1:26" ht="13.5" customHeight="1">
      <c r="A274" s="31"/>
      <c r="B274" s="31"/>
      <c r="C274" s="31"/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</row>
    <row r="275" spans="1:26" ht="13.5" customHeight="1">
      <c r="A275" s="31"/>
      <c r="B275" s="31"/>
      <c r="C275" s="31"/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</row>
    <row r="276" spans="1:26" ht="13.5" customHeight="1">
      <c r="A276" s="31"/>
      <c r="B276" s="31"/>
      <c r="C276" s="31"/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</row>
    <row r="277" spans="1:26" ht="13.5" customHeight="1">
      <c r="A277" s="31"/>
      <c r="B277" s="31"/>
      <c r="C277" s="31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</row>
    <row r="278" spans="1:26" ht="13.5" customHeight="1">
      <c r="A278" s="31"/>
      <c r="B278" s="31"/>
      <c r="C278" s="31"/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</row>
    <row r="279" spans="1:26" ht="13.5" customHeight="1">
      <c r="A279" s="31"/>
      <c r="B279" s="31"/>
      <c r="C279" s="31"/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</row>
    <row r="280" spans="1:26" ht="13.5" customHeight="1">
      <c r="A280" s="31"/>
      <c r="B280" s="31"/>
      <c r="C280" s="31"/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</row>
    <row r="281" spans="1:26" ht="13.5" customHeight="1">
      <c r="A281" s="31"/>
      <c r="B281" s="31"/>
      <c r="C281" s="31"/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</row>
    <row r="282" spans="1:26" ht="13.5" customHeight="1">
      <c r="A282" s="31"/>
      <c r="B282" s="31"/>
      <c r="C282" s="31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</row>
    <row r="283" spans="1:26" ht="13.5" customHeight="1">
      <c r="A283" s="31"/>
      <c r="B283" s="31"/>
      <c r="C283" s="31"/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</row>
    <row r="284" spans="1:26" ht="13.5" customHeight="1">
      <c r="A284" s="31"/>
      <c r="B284" s="31"/>
      <c r="C284" s="31"/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</row>
    <row r="285" spans="1:26" ht="13.5" customHeight="1">
      <c r="A285" s="31"/>
      <c r="B285" s="31"/>
      <c r="C285" s="31"/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</row>
    <row r="286" spans="1:26" ht="13.5" customHeight="1">
      <c r="A286" s="31"/>
      <c r="B286" s="31"/>
      <c r="C286" s="31"/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</row>
    <row r="287" spans="1:26" ht="13.5" customHeight="1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</row>
    <row r="288" spans="1:26" ht="13.5" customHeight="1">
      <c r="A288" s="31"/>
      <c r="B288" s="31"/>
      <c r="C288" s="31"/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</row>
    <row r="289" spans="1:26" ht="13.5" customHeight="1">
      <c r="A289" s="31"/>
      <c r="B289" s="31"/>
      <c r="C289" s="31"/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</row>
    <row r="290" spans="1:26" ht="13.5" customHeight="1">
      <c r="A290" s="31"/>
      <c r="B290" s="31"/>
      <c r="C290" s="31"/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</row>
    <row r="291" spans="1:26" ht="13.5" customHeight="1">
      <c r="A291" s="31"/>
      <c r="B291" s="31"/>
      <c r="C291" s="31"/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</row>
    <row r="292" spans="1:26" ht="13.5" customHeight="1">
      <c r="A292" s="31"/>
      <c r="B292" s="31"/>
      <c r="C292" s="31"/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</row>
    <row r="293" spans="1:26" ht="13.5" customHeight="1">
      <c r="A293" s="31"/>
      <c r="B293" s="31"/>
      <c r="C293" s="31"/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</row>
    <row r="294" spans="1:26" ht="13.5" customHeight="1">
      <c r="A294" s="31"/>
      <c r="B294" s="31"/>
      <c r="C294" s="31"/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</row>
    <row r="295" spans="1:26" ht="13.5" customHeight="1">
      <c r="A295" s="31"/>
      <c r="B295" s="31"/>
      <c r="C295" s="31"/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</row>
    <row r="296" spans="1:26" ht="13.5" customHeight="1">
      <c r="A296" s="31"/>
      <c r="B296" s="31"/>
      <c r="C296" s="31"/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</row>
    <row r="297" spans="1:26" ht="13.5" customHeight="1">
      <c r="A297" s="31"/>
      <c r="B297" s="31"/>
      <c r="C297" s="31"/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</row>
    <row r="298" spans="1:26" ht="13.5" customHeight="1">
      <c r="A298" s="31"/>
      <c r="B298" s="31"/>
      <c r="C298" s="31"/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</row>
    <row r="299" spans="1:26" ht="13.5" customHeight="1">
      <c r="A299" s="31"/>
      <c r="B299" s="31"/>
      <c r="C299" s="31"/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</row>
    <row r="300" spans="1:26" ht="13.5" customHeight="1">
      <c r="A300" s="31"/>
      <c r="B300" s="31"/>
      <c r="C300" s="31"/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</row>
    <row r="301" spans="1:26" ht="13.5" customHeight="1">
      <c r="A301" s="31"/>
      <c r="B301" s="31"/>
      <c r="C301" s="31"/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</row>
    <row r="302" spans="1:26" ht="13.5" customHeight="1">
      <c r="A302" s="31"/>
      <c r="B302" s="31"/>
      <c r="C302" s="31"/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</row>
    <row r="303" spans="1:26" ht="13.5" customHeight="1">
      <c r="A303" s="31"/>
      <c r="B303" s="31"/>
      <c r="C303" s="31"/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</row>
    <row r="304" spans="1:26" ht="13.5" customHeight="1">
      <c r="A304" s="31"/>
      <c r="B304" s="31"/>
      <c r="C304" s="31"/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</row>
    <row r="305" spans="1:26" ht="13.5" customHeight="1">
      <c r="A305" s="31"/>
      <c r="B305" s="31"/>
      <c r="C305" s="31"/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</row>
    <row r="306" spans="1:26" ht="13.5" customHeight="1">
      <c r="A306" s="31"/>
      <c r="B306" s="31"/>
      <c r="C306" s="31"/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</row>
    <row r="307" spans="1:26" ht="13.5" customHeight="1">
      <c r="A307" s="31"/>
      <c r="B307" s="31"/>
      <c r="C307" s="31"/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</row>
    <row r="308" spans="1:26" ht="13.5" customHeight="1">
      <c r="A308" s="31"/>
      <c r="B308" s="31"/>
      <c r="C308" s="31"/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</row>
    <row r="309" spans="1:26" ht="13.5" customHeight="1">
      <c r="A309" s="31"/>
      <c r="B309" s="31"/>
      <c r="C309" s="31"/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</row>
    <row r="310" spans="1:26" ht="13.5" customHeight="1">
      <c r="A310" s="31"/>
      <c r="B310" s="31"/>
      <c r="C310" s="31"/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</row>
    <row r="311" spans="1:26" ht="13.5" customHeight="1">
      <c r="A311" s="31"/>
      <c r="B311" s="31"/>
      <c r="C311" s="31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</row>
    <row r="312" spans="1:26" ht="13.5" customHeight="1">
      <c r="A312" s="31"/>
      <c r="B312" s="31"/>
      <c r="C312" s="31"/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</row>
    <row r="313" spans="1:26" ht="13.5" customHeight="1">
      <c r="A313" s="31"/>
      <c r="B313" s="31"/>
      <c r="C313" s="31"/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</row>
    <row r="314" spans="1:26" ht="13.5" customHeight="1">
      <c r="A314" s="31"/>
      <c r="B314" s="31"/>
      <c r="C314" s="31"/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</row>
    <row r="315" spans="1:26" ht="13.5" customHeight="1">
      <c r="A315" s="31"/>
      <c r="B315" s="31"/>
      <c r="C315" s="31"/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</row>
    <row r="316" spans="1:26" ht="13.5" customHeight="1">
      <c r="A316" s="31"/>
      <c r="B316" s="31"/>
      <c r="C316" s="31"/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</row>
    <row r="317" spans="1:26" ht="13.5" customHeight="1">
      <c r="A317" s="31"/>
      <c r="B317" s="31"/>
      <c r="C317" s="31"/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</row>
    <row r="318" spans="1:26" ht="13.5" customHeight="1">
      <c r="A318" s="31"/>
      <c r="B318" s="31"/>
      <c r="C318" s="31"/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</row>
    <row r="319" spans="1:26" ht="13.5" customHeight="1">
      <c r="A319" s="31"/>
      <c r="B319" s="31"/>
      <c r="C319" s="31"/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</row>
    <row r="320" spans="1:26" ht="13.5" customHeight="1">
      <c r="A320" s="31"/>
      <c r="B320" s="31"/>
      <c r="C320" s="31"/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</row>
    <row r="321" spans="1:26" ht="13.5" customHeight="1">
      <c r="A321" s="31"/>
      <c r="B321" s="31"/>
      <c r="C321" s="31"/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</row>
    <row r="322" spans="1:26" ht="13.5" customHeight="1">
      <c r="A322" s="31"/>
      <c r="B322" s="31"/>
      <c r="C322" s="31"/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</row>
    <row r="323" spans="1:26" ht="13.5" customHeight="1">
      <c r="A323" s="31"/>
      <c r="B323" s="31"/>
      <c r="C323" s="31"/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</row>
    <row r="324" spans="1:26" ht="13.5" customHeight="1">
      <c r="A324" s="31"/>
      <c r="B324" s="31"/>
      <c r="C324" s="31"/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</row>
    <row r="325" spans="1:26" ht="13.5" customHeight="1">
      <c r="A325" s="31"/>
      <c r="B325" s="31"/>
      <c r="C325" s="31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</row>
    <row r="326" spans="1:26" ht="13.5" customHeight="1">
      <c r="A326" s="31"/>
      <c r="B326" s="31"/>
      <c r="C326" s="31"/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</row>
    <row r="327" spans="1:26" ht="13.5" customHeight="1">
      <c r="A327" s="31"/>
      <c r="B327" s="31"/>
      <c r="C327" s="31"/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</row>
    <row r="328" spans="1:26" ht="13.5" customHeight="1">
      <c r="A328" s="31"/>
      <c r="B328" s="31"/>
      <c r="C328" s="31"/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</row>
    <row r="329" spans="1:26" ht="13.5" customHeight="1">
      <c r="A329" s="31"/>
      <c r="B329" s="31"/>
      <c r="C329" s="31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</row>
    <row r="330" spans="1:26" ht="13.5" customHeight="1">
      <c r="A330" s="31"/>
      <c r="B330" s="31"/>
      <c r="C330" s="31"/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</row>
    <row r="331" spans="1:26" ht="13.5" customHeight="1">
      <c r="A331" s="31"/>
      <c r="B331" s="31"/>
      <c r="C331" s="31"/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</row>
    <row r="332" spans="1:26" ht="13.5" customHeight="1">
      <c r="A332" s="31"/>
      <c r="B332" s="31"/>
      <c r="C332" s="31"/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</row>
    <row r="333" spans="1:26" ht="13.5" customHeight="1">
      <c r="A333" s="31"/>
      <c r="B333" s="31"/>
      <c r="C333" s="31"/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</row>
    <row r="334" spans="1:26" ht="13.5" customHeight="1">
      <c r="A334" s="31"/>
      <c r="B334" s="31"/>
      <c r="C334" s="31"/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</row>
    <row r="335" spans="1:26" ht="13.5" customHeight="1">
      <c r="A335" s="31"/>
      <c r="B335" s="31"/>
      <c r="C335" s="31"/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</row>
    <row r="336" spans="1:26" ht="13.5" customHeight="1">
      <c r="A336" s="31"/>
      <c r="B336" s="31"/>
      <c r="C336" s="31"/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</row>
    <row r="337" spans="1:26" ht="13.5" customHeight="1">
      <c r="A337" s="31"/>
      <c r="B337" s="31"/>
      <c r="C337" s="31"/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</row>
    <row r="338" spans="1:26" ht="13.5" customHeight="1">
      <c r="A338" s="31"/>
      <c r="B338" s="31"/>
      <c r="C338" s="31"/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</row>
    <row r="339" spans="1:26" ht="13.5" customHeight="1">
      <c r="A339" s="31"/>
      <c r="B339" s="31"/>
      <c r="C339" s="31"/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</row>
    <row r="340" spans="1:26" ht="13.5" customHeight="1">
      <c r="A340" s="31"/>
      <c r="B340" s="31"/>
      <c r="C340" s="31"/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</row>
    <row r="341" spans="1:26" ht="13.5" customHeight="1">
      <c r="A341" s="31"/>
      <c r="B341" s="31"/>
      <c r="C341" s="31"/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</row>
    <row r="342" spans="1:26" ht="13.5" customHeight="1">
      <c r="A342" s="31"/>
      <c r="B342" s="31"/>
      <c r="C342" s="31"/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</row>
    <row r="343" spans="1:26" ht="13.5" customHeight="1">
      <c r="A343" s="31"/>
      <c r="B343" s="31"/>
      <c r="C343" s="31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</row>
    <row r="344" spans="1:26" ht="13.5" customHeight="1">
      <c r="A344" s="31"/>
      <c r="B344" s="31"/>
      <c r="C344" s="31"/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</row>
    <row r="345" spans="1:26" ht="13.5" customHeight="1">
      <c r="A345" s="31"/>
      <c r="B345" s="31"/>
      <c r="C345" s="31"/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</row>
    <row r="346" spans="1:26" ht="13.5" customHeight="1">
      <c r="A346" s="31"/>
      <c r="B346" s="31"/>
      <c r="C346" s="31"/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</row>
    <row r="347" spans="1:26" ht="13.5" customHeight="1">
      <c r="A347" s="31"/>
      <c r="B347" s="31"/>
      <c r="C347" s="31"/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</row>
    <row r="348" spans="1:26" ht="13.5" customHeight="1">
      <c r="A348" s="31"/>
      <c r="B348" s="31"/>
      <c r="C348" s="31"/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</row>
    <row r="349" spans="1:26" ht="13.5" customHeight="1">
      <c r="A349" s="31"/>
      <c r="B349" s="31"/>
      <c r="C349" s="31"/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</row>
    <row r="350" spans="1:26" ht="13.5" customHeight="1">
      <c r="A350" s="31"/>
      <c r="B350" s="31"/>
      <c r="C350" s="31"/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</row>
    <row r="351" spans="1:26" ht="13.5" customHeight="1">
      <c r="A351" s="31"/>
      <c r="B351" s="31"/>
      <c r="C351" s="31"/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</row>
    <row r="352" spans="1:26" ht="13.5" customHeight="1">
      <c r="A352" s="31"/>
      <c r="B352" s="31"/>
      <c r="C352" s="31"/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</row>
    <row r="353" spans="1:26" ht="13.5" customHeight="1">
      <c r="A353" s="31"/>
      <c r="B353" s="31"/>
      <c r="C353" s="31"/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</row>
    <row r="354" spans="1:26" ht="13.5" customHeight="1">
      <c r="A354" s="31"/>
      <c r="B354" s="31"/>
      <c r="C354" s="31"/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</row>
    <row r="355" spans="1:26" ht="13.5" customHeight="1">
      <c r="A355" s="31"/>
      <c r="B355" s="31"/>
      <c r="C355" s="31"/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</row>
    <row r="356" spans="1:26" ht="13.5" customHeight="1">
      <c r="A356" s="31"/>
      <c r="B356" s="31"/>
      <c r="C356" s="31"/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</row>
    <row r="357" spans="1:26" ht="13.5" customHeight="1">
      <c r="A357" s="31"/>
      <c r="B357" s="31"/>
      <c r="C357" s="31"/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</row>
    <row r="358" spans="1:26" ht="13.5" customHeight="1">
      <c r="A358" s="31"/>
      <c r="B358" s="31"/>
      <c r="C358" s="31"/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</row>
    <row r="359" spans="1:26" ht="13.5" customHeight="1">
      <c r="A359" s="31"/>
      <c r="B359" s="31"/>
      <c r="C359" s="31"/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</row>
    <row r="360" spans="1:26" ht="13.5" customHeight="1">
      <c r="A360" s="31"/>
      <c r="B360" s="31"/>
      <c r="C360" s="31"/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</row>
    <row r="361" spans="1:26" ht="13.5" customHeight="1">
      <c r="A361" s="31"/>
      <c r="B361" s="31"/>
      <c r="C361" s="31"/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</row>
    <row r="362" spans="1:26" ht="13.5" customHeight="1">
      <c r="A362" s="31"/>
      <c r="B362" s="31"/>
      <c r="C362" s="31"/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</row>
    <row r="363" spans="1:26" ht="13.5" customHeight="1">
      <c r="A363" s="31"/>
      <c r="B363" s="31"/>
      <c r="C363" s="31"/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</row>
    <row r="364" spans="1:26" ht="13.5" customHeight="1">
      <c r="A364" s="31"/>
      <c r="B364" s="31"/>
      <c r="C364" s="31"/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</row>
    <row r="365" spans="1:26" ht="13.5" customHeight="1">
      <c r="A365" s="31"/>
      <c r="B365" s="31"/>
      <c r="C365" s="31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</row>
    <row r="366" spans="1:26" ht="13.5" customHeight="1">
      <c r="A366" s="31"/>
      <c r="B366" s="31"/>
      <c r="C366" s="31"/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</row>
    <row r="367" spans="1:26" ht="13.5" customHeight="1">
      <c r="A367" s="31"/>
      <c r="B367" s="31"/>
      <c r="C367" s="31"/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</row>
    <row r="368" spans="1:26" ht="13.5" customHeight="1">
      <c r="A368" s="31"/>
      <c r="B368" s="31"/>
      <c r="C368" s="31"/>
      <c r="D368" s="31"/>
      <c r="E368" s="31"/>
      <c r="F368" s="31"/>
      <c r="G368" s="31"/>
      <c r="H368" s="31"/>
      <c r="I368" s="31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</row>
    <row r="369" spans="1:26" ht="13.5" customHeight="1">
      <c r="A369" s="31"/>
      <c r="B369" s="31"/>
      <c r="C369" s="31"/>
      <c r="D369" s="31"/>
      <c r="E369" s="31"/>
      <c r="F369" s="31"/>
      <c r="G369" s="31"/>
      <c r="H369" s="31"/>
      <c r="I369" s="31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</row>
    <row r="370" spans="1:26" ht="13.5" customHeight="1">
      <c r="A370" s="31"/>
      <c r="B370" s="31"/>
      <c r="C370" s="31"/>
      <c r="D370" s="31"/>
      <c r="E370" s="31"/>
      <c r="F370" s="31"/>
      <c r="G370" s="31"/>
      <c r="H370" s="31"/>
      <c r="I370" s="31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</row>
    <row r="371" spans="1:26" ht="13.5" customHeight="1">
      <c r="A371" s="31"/>
      <c r="B371" s="31"/>
      <c r="C371" s="31"/>
      <c r="D371" s="31"/>
      <c r="E371" s="31"/>
      <c r="F371" s="31"/>
      <c r="G371" s="31"/>
      <c r="H371" s="31"/>
      <c r="I371" s="31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</row>
    <row r="372" spans="1:26" ht="13.5" customHeight="1">
      <c r="A372" s="31"/>
      <c r="B372" s="31"/>
      <c r="C372" s="31"/>
      <c r="D372" s="31"/>
      <c r="E372" s="31"/>
      <c r="F372" s="31"/>
      <c r="G372" s="31"/>
      <c r="H372" s="31"/>
      <c r="I372" s="31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</row>
    <row r="373" spans="1:26" ht="13.5" customHeight="1">
      <c r="A373" s="31"/>
      <c r="B373" s="31"/>
      <c r="C373" s="31"/>
      <c r="D373" s="31"/>
      <c r="E373" s="31"/>
      <c r="F373" s="31"/>
      <c r="G373" s="31"/>
      <c r="H373" s="31"/>
      <c r="I373" s="31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</row>
    <row r="374" spans="1:26" ht="13.5" customHeight="1">
      <c r="A374" s="31"/>
      <c r="B374" s="31"/>
      <c r="C374" s="31"/>
      <c r="D374" s="31"/>
      <c r="E374" s="31"/>
      <c r="F374" s="31"/>
      <c r="G374" s="31"/>
      <c r="H374" s="31"/>
      <c r="I374" s="31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</row>
    <row r="375" spans="1:26" ht="13.5" customHeight="1">
      <c r="A375" s="31"/>
      <c r="B375" s="31"/>
      <c r="C375" s="31"/>
      <c r="D375" s="31"/>
      <c r="E375" s="31"/>
      <c r="F375" s="31"/>
      <c r="G375" s="31"/>
      <c r="H375" s="31"/>
      <c r="I375" s="31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</row>
    <row r="376" spans="1:26" ht="13.5" customHeight="1">
      <c r="A376" s="31"/>
      <c r="B376" s="31"/>
      <c r="C376" s="31"/>
      <c r="D376" s="31"/>
      <c r="E376" s="31"/>
      <c r="F376" s="31"/>
      <c r="G376" s="31"/>
      <c r="H376" s="31"/>
      <c r="I376" s="31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</row>
    <row r="377" spans="1:26" ht="13.5" customHeight="1">
      <c r="A377" s="31"/>
      <c r="B377" s="31"/>
      <c r="C377" s="31"/>
      <c r="D377" s="31"/>
      <c r="E377" s="31"/>
      <c r="F377" s="31"/>
      <c r="G377" s="31"/>
      <c r="H377" s="31"/>
      <c r="I377" s="31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</row>
    <row r="378" spans="1:26" ht="13.5" customHeight="1">
      <c r="A378" s="31"/>
      <c r="B378" s="31"/>
      <c r="C378" s="31"/>
      <c r="D378" s="31"/>
      <c r="E378" s="31"/>
      <c r="F378" s="31"/>
      <c r="G378" s="31"/>
      <c r="H378" s="31"/>
      <c r="I378" s="31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</row>
    <row r="379" spans="1:26" ht="13.5" customHeight="1">
      <c r="A379" s="31"/>
      <c r="B379" s="31"/>
      <c r="C379" s="31"/>
      <c r="D379" s="31"/>
      <c r="E379" s="31"/>
      <c r="F379" s="31"/>
      <c r="G379" s="31"/>
      <c r="H379" s="31"/>
      <c r="I379" s="31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</row>
    <row r="380" spans="1:26" ht="13.5" customHeight="1">
      <c r="A380" s="31"/>
      <c r="B380" s="31"/>
      <c r="C380" s="31"/>
      <c r="D380" s="31"/>
      <c r="E380" s="31"/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</row>
    <row r="381" spans="1:26" ht="13.5" customHeight="1">
      <c r="A381" s="31"/>
      <c r="B381" s="31"/>
      <c r="C381" s="31"/>
      <c r="D381" s="31"/>
      <c r="E381" s="31"/>
      <c r="F381" s="31"/>
      <c r="G381" s="31"/>
      <c r="H381" s="31"/>
      <c r="I381" s="31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</row>
    <row r="382" spans="1:26" ht="13.5" customHeight="1">
      <c r="A382" s="31"/>
      <c r="B382" s="31"/>
      <c r="C382" s="31"/>
      <c r="D382" s="31"/>
      <c r="E382" s="31"/>
      <c r="F382" s="31"/>
      <c r="G382" s="31"/>
      <c r="H382" s="31"/>
      <c r="I382" s="31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</row>
    <row r="383" spans="1:26" ht="13.5" customHeight="1">
      <c r="A383" s="31"/>
      <c r="B383" s="31"/>
      <c r="C383" s="31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</row>
    <row r="384" spans="1:26" ht="13.5" customHeight="1">
      <c r="A384" s="31"/>
      <c r="B384" s="31"/>
      <c r="C384" s="31"/>
      <c r="D384" s="31"/>
      <c r="E384" s="31"/>
      <c r="F384" s="31"/>
      <c r="G384" s="31"/>
      <c r="H384" s="31"/>
      <c r="I384" s="31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</row>
    <row r="385" spans="1:26" ht="13.5" customHeight="1">
      <c r="A385" s="31"/>
      <c r="B385" s="31"/>
      <c r="C385" s="31"/>
      <c r="D385" s="31"/>
      <c r="E385" s="31"/>
      <c r="F385" s="31"/>
      <c r="G385" s="31"/>
      <c r="H385" s="31"/>
      <c r="I385" s="31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</row>
    <row r="386" spans="1:26" ht="13.5" customHeight="1">
      <c r="A386" s="31"/>
      <c r="B386" s="31"/>
      <c r="C386" s="31"/>
      <c r="D386" s="31"/>
      <c r="E386" s="31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</row>
    <row r="387" spans="1:26" ht="13.5" customHeight="1">
      <c r="A387" s="31"/>
      <c r="B387" s="31"/>
      <c r="C387" s="31"/>
      <c r="D387" s="31"/>
      <c r="E387" s="31"/>
      <c r="F387" s="31"/>
      <c r="G387" s="31"/>
      <c r="H387" s="31"/>
      <c r="I387" s="31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</row>
    <row r="388" spans="1:26" ht="13.5" customHeight="1">
      <c r="A388" s="31"/>
      <c r="B388" s="31"/>
      <c r="C388" s="31"/>
      <c r="D388" s="31"/>
      <c r="E388" s="31"/>
      <c r="F388" s="31"/>
      <c r="G388" s="31"/>
      <c r="H388" s="31"/>
      <c r="I388" s="31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</row>
    <row r="389" spans="1:26" ht="13.5" customHeight="1">
      <c r="A389" s="31"/>
      <c r="B389" s="31"/>
      <c r="C389" s="31"/>
      <c r="D389" s="31"/>
      <c r="E389" s="31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</row>
    <row r="390" spans="1:26" ht="13.5" customHeight="1">
      <c r="A390" s="31"/>
      <c r="B390" s="31"/>
      <c r="C390" s="31"/>
      <c r="D390" s="31"/>
      <c r="E390" s="31"/>
      <c r="F390" s="31"/>
      <c r="G390" s="31"/>
      <c r="H390" s="31"/>
      <c r="I390" s="31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</row>
    <row r="391" spans="1:26" ht="13.5" customHeight="1">
      <c r="A391" s="31"/>
      <c r="B391" s="31"/>
      <c r="C391" s="31"/>
      <c r="D391" s="31"/>
      <c r="E391" s="31"/>
      <c r="F391" s="31"/>
      <c r="G391" s="31"/>
      <c r="H391" s="31"/>
      <c r="I391" s="31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</row>
    <row r="392" spans="1:26" ht="13.5" customHeight="1">
      <c r="A392" s="31"/>
      <c r="B392" s="31"/>
      <c r="C392" s="31"/>
      <c r="D392" s="31"/>
      <c r="E392" s="31"/>
      <c r="F392" s="31"/>
      <c r="G392" s="31"/>
      <c r="H392" s="31"/>
      <c r="I392" s="31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</row>
    <row r="393" spans="1:26" ht="13.5" customHeight="1">
      <c r="A393" s="31"/>
      <c r="B393" s="31"/>
      <c r="C393" s="31"/>
      <c r="D393" s="31"/>
      <c r="E393" s="31"/>
      <c r="F393" s="31"/>
      <c r="G393" s="31"/>
      <c r="H393" s="31"/>
      <c r="I393" s="31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</row>
    <row r="394" spans="1:26" ht="13.5" customHeight="1">
      <c r="A394" s="31"/>
      <c r="B394" s="31"/>
      <c r="C394" s="31"/>
      <c r="D394" s="31"/>
      <c r="E394" s="31"/>
      <c r="F394" s="31"/>
      <c r="G394" s="31"/>
      <c r="H394" s="31"/>
      <c r="I394" s="31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</row>
    <row r="395" spans="1:26" ht="13.5" customHeight="1">
      <c r="A395" s="31"/>
      <c r="B395" s="31"/>
      <c r="C395" s="31"/>
      <c r="D395" s="31"/>
      <c r="E395" s="31"/>
      <c r="F395" s="31"/>
      <c r="G395" s="31"/>
      <c r="H395" s="31"/>
      <c r="I395" s="31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</row>
    <row r="396" spans="1:26" ht="13.5" customHeight="1">
      <c r="A396" s="31"/>
      <c r="B396" s="31"/>
      <c r="C396" s="31"/>
      <c r="D396" s="31"/>
      <c r="E396" s="31"/>
      <c r="F396" s="31"/>
      <c r="G396" s="31"/>
      <c r="H396" s="31"/>
      <c r="I396" s="31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</row>
    <row r="397" spans="1:26" ht="13.5" customHeight="1">
      <c r="A397" s="31"/>
      <c r="B397" s="31"/>
      <c r="C397" s="31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</row>
    <row r="398" spans="1:26" ht="13.5" customHeight="1">
      <c r="A398" s="31"/>
      <c r="B398" s="31"/>
      <c r="C398" s="31"/>
      <c r="D398" s="31"/>
      <c r="E398" s="31"/>
      <c r="F398" s="31"/>
      <c r="G398" s="31"/>
      <c r="H398" s="31"/>
      <c r="I398" s="31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</row>
    <row r="399" spans="1:26" ht="13.5" customHeight="1">
      <c r="A399" s="31"/>
      <c r="B399" s="31"/>
      <c r="C399" s="31"/>
      <c r="D399" s="31"/>
      <c r="E399" s="31"/>
      <c r="F399" s="31"/>
      <c r="G399" s="31"/>
      <c r="H399" s="31"/>
      <c r="I399" s="31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</row>
    <row r="400" spans="1:26" ht="13.5" customHeight="1">
      <c r="A400" s="31"/>
      <c r="B400" s="31"/>
      <c r="C400" s="31"/>
      <c r="D400" s="31"/>
      <c r="E400" s="31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</row>
    <row r="401" spans="1:26" ht="13.5" customHeight="1">
      <c r="A401" s="31"/>
      <c r="B401" s="31"/>
      <c r="C401" s="31"/>
      <c r="D401" s="31"/>
      <c r="E401" s="31"/>
      <c r="F401" s="31"/>
      <c r="G401" s="31"/>
      <c r="H401" s="31"/>
      <c r="I401" s="31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</row>
    <row r="402" spans="1:26" ht="13.5" customHeight="1">
      <c r="A402" s="31"/>
      <c r="B402" s="31"/>
      <c r="C402" s="31"/>
      <c r="D402" s="31"/>
      <c r="E402" s="31"/>
      <c r="F402" s="31"/>
      <c r="G402" s="31"/>
      <c r="H402" s="31"/>
      <c r="I402" s="31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</row>
    <row r="403" spans="1:26" ht="13.5" customHeight="1">
      <c r="A403" s="31"/>
      <c r="B403" s="31"/>
      <c r="C403" s="31"/>
      <c r="D403" s="31"/>
      <c r="E403" s="31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</row>
    <row r="404" spans="1:26" ht="13.5" customHeight="1">
      <c r="A404" s="31"/>
      <c r="B404" s="31"/>
      <c r="C404" s="31"/>
      <c r="D404" s="31"/>
      <c r="E404" s="31"/>
      <c r="F404" s="31"/>
      <c r="G404" s="31"/>
      <c r="H404" s="31"/>
      <c r="I404" s="31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</row>
    <row r="405" spans="1:26" ht="13.5" customHeight="1">
      <c r="A405" s="31"/>
      <c r="B405" s="31"/>
      <c r="C405" s="31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</row>
    <row r="406" spans="1:26" ht="13.5" customHeight="1">
      <c r="A406" s="31"/>
      <c r="B406" s="31"/>
      <c r="C406" s="31"/>
      <c r="D406" s="31"/>
      <c r="E406" s="31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</row>
    <row r="407" spans="1:26" ht="13.5" customHeight="1">
      <c r="A407" s="31"/>
      <c r="B407" s="31"/>
      <c r="C407" s="31"/>
      <c r="D407" s="31"/>
      <c r="E407" s="31"/>
      <c r="F407" s="31"/>
      <c r="G407" s="31"/>
      <c r="H407" s="31"/>
      <c r="I407" s="31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</row>
    <row r="408" spans="1:26" ht="13.5" customHeight="1">
      <c r="A408" s="31"/>
      <c r="B408" s="31"/>
      <c r="C408" s="31"/>
      <c r="D408" s="31"/>
      <c r="E408" s="31"/>
      <c r="F408" s="31"/>
      <c r="G408" s="31"/>
      <c r="H408" s="31"/>
      <c r="I408" s="31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</row>
    <row r="409" spans="1:26" ht="13.5" customHeight="1">
      <c r="A409" s="31"/>
      <c r="B409" s="31"/>
      <c r="C409" s="31"/>
      <c r="D409" s="31"/>
      <c r="E409" s="31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</row>
    <row r="410" spans="1:26" ht="13.5" customHeight="1">
      <c r="A410" s="31"/>
      <c r="B410" s="31"/>
      <c r="C410" s="31"/>
      <c r="D410" s="31"/>
      <c r="E410" s="31"/>
      <c r="F410" s="31"/>
      <c r="G410" s="31"/>
      <c r="H410" s="31"/>
      <c r="I410" s="31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</row>
    <row r="411" spans="1:26" ht="13.5" customHeight="1">
      <c r="A411" s="31"/>
      <c r="B411" s="31"/>
      <c r="C411" s="31"/>
      <c r="D411" s="31"/>
      <c r="E411" s="31"/>
      <c r="F411" s="31"/>
      <c r="G411" s="31"/>
      <c r="H411" s="31"/>
      <c r="I411" s="31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</row>
    <row r="412" spans="1:26" ht="13.5" customHeight="1">
      <c r="A412" s="31"/>
      <c r="B412" s="31"/>
      <c r="C412" s="31"/>
      <c r="D412" s="31"/>
      <c r="E412" s="31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</row>
    <row r="413" spans="1:26" ht="13.5" customHeight="1">
      <c r="A413" s="31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</row>
    <row r="414" spans="1:26" ht="13.5" customHeight="1">
      <c r="A414" s="31"/>
      <c r="B414" s="31"/>
      <c r="C414" s="31"/>
      <c r="D414" s="31"/>
      <c r="E414" s="31"/>
      <c r="F414" s="31"/>
      <c r="G414" s="31"/>
      <c r="H414" s="31"/>
      <c r="I414" s="31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</row>
    <row r="415" spans="1:26" ht="13.5" customHeight="1">
      <c r="A415" s="31"/>
      <c r="B415" s="31"/>
      <c r="C415" s="31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</row>
    <row r="416" spans="1:26" ht="13.5" customHeight="1">
      <c r="A416" s="31"/>
      <c r="B416" s="31"/>
      <c r="C416" s="31"/>
      <c r="D416" s="31"/>
      <c r="E416" s="31"/>
      <c r="F416" s="31"/>
      <c r="G416" s="31"/>
      <c r="H416" s="31"/>
      <c r="I416" s="31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</row>
    <row r="417" spans="1:26" ht="13.5" customHeight="1">
      <c r="A417" s="31"/>
      <c r="B417" s="31"/>
      <c r="C417" s="31"/>
      <c r="D417" s="31"/>
      <c r="E417" s="31"/>
      <c r="F417" s="31"/>
      <c r="G417" s="31"/>
      <c r="H417" s="31"/>
      <c r="I417" s="31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</row>
    <row r="418" spans="1:26" ht="13.5" customHeight="1">
      <c r="A418" s="31"/>
      <c r="B418" s="31"/>
      <c r="C418" s="31"/>
      <c r="D418" s="31"/>
      <c r="E418" s="31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</row>
    <row r="419" spans="1:26" ht="13.5" customHeight="1">
      <c r="A419" s="31"/>
      <c r="B419" s="31"/>
      <c r="C419" s="31"/>
      <c r="D419" s="31"/>
      <c r="E419" s="31"/>
      <c r="F419" s="31"/>
      <c r="G419" s="31"/>
      <c r="H419" s="31"/>
      <c r="I419" s="31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</row>
    <row r="420" spans="1:26" ht="13.5" customHeight="1">
      <c r="A420" s="31"/>
      <c r="B420" s="31"/>
      <c r="C420" s="31"/>
      <c r="D420" s="31"/>
      <c r="E420" s="31"/>
      <c r="F420" s="31"/>
      <c r="G420" s="31"/>
      <c r="H420" s="31"/>
      <c r="I420" s="31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</row>
    <row r="421" spans="1:26" ht="13.5" customHeight="1">
      <c r="A421" s="31"/>
      <c r="B421" s="31"/>
      <c r="C421" s="31"/>
      <c r="D421" s="31"/>
      <c r="E421" s="31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</row>
    <row r="422" spans="1:26" ht="13.5" customHeight="1">
      <c r="A422" s="31"/>
      <c r="B422" s="31"/>
      <c r="C422" s="31"/>
      <c r="D422" s="31"/>
      <c r="E422" s="31"/>
      <c r="F422" s="31"/>
      <c r="G422" s="31"/>
      <c r="H422" s="31"/>
      <c r="I422" s="31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</row>
    <row r="423" spans="1:26" ht="13.5" customHeight="1">
      <c r="A423" s="31"/>
      <c r="B423" s="31"/>
      <c r="C423" s="31"/>
      <c r="D423" s="31"/>
      <c r="E423" s="31"/>
      <c r="F423" s="31"/>
      <c r="G423" s="31"/>
      <c r="H423" s="31"/>
      <c r="I423" s="31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</row>
    <row r="424" spans="1:26" ht="13.5" customHeight="1">
      <c r="A424" s="31"/>
      <c r="B424" s="31"/>
      <c r="C424" s="31"/>
      <c r="D424" s="31"/>
      <c r="E424" s="31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</row>
    <row r="425" spans="1:26" ht="13.5" customHeight="1">
      <c r="A425" s="31"/>
      <c r="B425" s="31"/>
      <c r="C425" s="31"/>
      <c r="D425" s="31"/>
      <c r="E425" s="31"/>
      <c r="F425" s="31"/>
      <c r="G425" s="31"/>
      <c r="H425" s="31"/>
      <c r="I425" s="31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</row>
    <row r="426" spans="1:26" ht="13.5" customHeight="1">
      <c r="A426" s="31"/>
      <c r="B426" s="31"/>
      <c r="C426" s="31"/>
      <c r="D426" s="31"/>
      <c r="E426" s="31"/>
      <c r="F426" s="31"/>
      <c r="G426" s="31"/>
      <c r="H426" s="31"/>
      <c r="I426" s="31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</row>
    <row r="427" spans="1:26" ht="13.5" customHeight="1">
      <c r="A427" s="31"/>
      <c r="B427" s="31"/>
      <c r="C427" s="31"/>
      <c r="D427" s="31"/>
      <c r="E427" s="31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</row>
    <row r="428" spans="1:26" ht="13.5" customHeight="1">
      <c r="A428" s="31"/>
      <c r="B428" s="31"/>
      <c r="C428" s="31"/>
      <c r="D428" s="31"/>
      <c r="E428" s="31"/>
      <c r="F428" s="31"/>
      <c r="G428" s="31"/>
      <c r="H428" s="31"/>
      <c r="I428" s="31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</row>
    <row r="429" spans="1:26" ht="13.5" customHeight="1">
      <c r="A429" s="31"/>
      <c r="B429" s="31"/>
      <c r="C429" s="31"/>
      <c r="D429" s="31"/>
      <c r="E429" s="31"/>
      <c r="F429" s="31"/>
      <c r="G429" s="31"/>
      <c r="H429" s="31"/>
      <c r="I429" s="31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</row>
    <row r="430" spans="1:26" ht="13.5" customHeight="1">
      <c r="A430" s="31"/>
      <c r="B430" s="31"/>
      <c r="C430" s="31"/>
      <c r="D430" s="31"/>
      <c r="E430" s="31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</row>
    <row r="431" spans="1:26" ht="13.5" customHeight="1">
      <c r="A431" s="31"/>
      <c r="B431" s="31"/>
      <c r="C431" s="31"/>
      <c r="D431" s="31"/>
      <c r="E431" s="31"/>
      <c r="F431" s="31"/>
      <c r="G431" s="31"/>
      <c r="H431" s="31"/>
      <c r="I431" s="31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</row>
    <row r="432" spans="1:26" ht="13.5" customHeight="1">
      <c r="A432" s="31"/>
      <c r="B432" s="31"/>
      <c r="C432" s="31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</row>
    <row r="433" spans="1:26" ht="13.5" customHeight="1">
      <c r="A433" s="31"/>
      <c r="B433" s="31"/>
      <c r="C433" s="31"/>
      <c r="D433" s="31"/>
      <c r="E433" s="31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</row>
    <row r="434" spans="1:26" ht="13.5" customHeight="1">
      <c r="A434" s="31"/>
      <c r="B434" s="31"/>
      <c r="C434" s="31"/>
      <c r="D434" s="31"/>
      <c r="E434" s="31"/>
      <c r="F434" s="31"/>
      <c r="G434" s="31"/>
      <c r="H434" s="31"/>
      <c r="I434" s="31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</row>
    <row r="435" spans="1:26" ht="13.5" customHeight="1">
      <c r="A435" s="31"/>
      <c r="B435" s="31"/>
      <c r="C435" s="31"/>
      <c r="D435" s="31"/>
      <c r="E435" s="31"/>
      <c r="F435" s="31"/>
      <c r="G435" s="31"/>
      <c r="H435" s="31"/>
      <c r="I435" s="31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</row>
    <row r="436" spans="1:26" ht="13.5" customHeight="1">
      <c r="A436" s="31"/>
      <c r="B436" s="31"/>
      <c r="C436" s="31"/>
      <c r="D436" s="31"/>
      <c r="E436" s="31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</row>
    <row r="437" spans="1:26" ht="13.5" customHeight="1">
      <c r="A437" s="31"/>
      <c r="B437" s="31"/>
      <c r="C437" s="31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</row>
    <row r="438" spans="1:26" ht="13.5" customHeight="1">
      <c r="A438" s="31"/>
      <c r="B438" s="31"/>
      <c r="C438" s="31"/>
      <c r="D438" s="31"/>
      <c r="E438" s="31"/>
      <c r="F438" s="31"/>
      <c r="G438" s="31"/>
      <c r="H438" s="31"/>
      <c r="I438" s="31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</row>
    <row r="439" spans="1:26" ht="13.5" customHeight="1">
      <c r="A439" s="31"/>
      <c r="B439" s="31"/>
      <c r="C439" s="31"/>
      <c r="D439" s="31"/>
      <c r="E439" s="31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</row>
    <row r="440" spans="1:26" ht="13.5" customHeight="1">
      <c r="A440" s="31"/>
      <c r="B440" s="31"/>
      <c r="C440" s="31"/>
      <c r="D440" s="31"/>
      <c r="E440" s="31"/>
      <c r="F440" s="31"/>
      <c r="G440" s="31"/>
      <c r="H440" s="31"/>
      <c r="I440" s="31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</row>
    <row r="441" spans="1:26" ht="13.5" customHeight="1">
      <c r="A441" s="31"/>
      <c r="B441" s="31"/>
      <c r="C441" s="31"/>
      <c r="D441" s="31"/>
      <c r="E441" s="31"/>
      <c r="F441" s="31"/>
      <c r="G441" s="31"/>
      <c r="H441" s="31"/>
      <c r="I441" s="31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</row>
    <row r="442" spans="1:26" ht="13.5" customHeight="1">
      <c r="A442" s="31"/>
      <c r="B442" s="31"/>
      <c r="C442" s="31"/>
      <c r="D442" s="31"/>
      <c r="E442" s="31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</row>
    <row r="443" spans="1:26" ht="13.5" customHeight="1">
      <c r="A443" s="31"/>
      <c r="B443" s="31"/>
      <c r="C443" s="31"/>
      <c r="D443" s="31"/>
      <c r="E443" s="31"/>
      <c r="F443" s="31"/>
      <c r="G443" s="31"/>
      <c r="H443" s="31"/>
      <c r="I443" s="31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</row>
    <row r="444" spans="1:26" ht="13.5" customHeight="1">
      <c r="A444" s="31"/>
      <c r="B444" s="31"/>
      <c r="C444" s="31"/>
      <c r="D444" s="31"/>
      <c r="E444" s="31"/>
      <c r="F444" s="31"/>
      <c r="G444" s="31"/>
      <c r="H444" s="31"/>
      <c r="I444" s="31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</row>
    <row r="445" spans="1:26" ht="13.5" customHeight="1">
      <c r="A445" s="31"/>
      <c r="B445" s="31"/>
      <c r="C445" s="31"/>
      <c r="D445" s="31"/>
      <c r="E445" s="31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</row>
    <row r="446" spans="1:26" ht="13.5" customHeight="1">
      <c r="A446" s="31"/>
      <c r="B446" s="31"/>
      <c r="C446" s="31"/>
      <c r="D446" s="31"/>
      <c r="E446" s="31"/>
      <c r="F446" s="31"/>
      <c r="G446" s="31"/>
      <c r="H446" s="31"/>
      <c r="I446" s="31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</row>
    <row r="447" spans="1:26" ht="13.5" customHeight="1">
      <c r="A447" s="31"/>
      <c r="B447" s="31"/>
      <c r="C447" s="31"/>
      <c r="D447" s="31"/>
      <c r="E447" s="31"/>
      <c r="F447" s="31"/>
      <c r="G447" s="31"/>
      <c r="H447" s="31"/>
      <c r="I447" s="31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</row>
    <row r="448" spans="1:26" ht="13.5" customHeight="1">
      <c r="A448" s="31"/>
      <c r="B448" s="31"/>
      <c r="C448" s="31"/>
      <c r="D448" s="31"/>
      <c r="E448" s="31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</row>
    <row r="449" spans="1:26" ht="13.5" customHeight="1">
      <c r="A449" s="31"/>
      <c r="B449" s="31"/>
      <c r="C449" s="31"/>
      <c r="D449" s="31"/>
      <c r="E449" s="31"/>
      <c r="F449" s="31"/>
      <c r="G449" s="31"/>
      <c r="H449" s="31"/>
      <c r="I449" s="31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</row>
    <row r="450" spans="1:26" ht="13.5" customHeight="1">
      <c r="A450" s="31"/>
      <c r="B450" s="31"/>
      <c r="C450" s="31"/>
      <c r="D450" s="31"/>
      <c r="E450" s="31"/>
      <c r="F450" s="31"/>
      <c r="G450" s="31"/>
      <c r="H450" s="31"/>
      <c r="I450" s="31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</row>
    <row r="451" spans="1:26" ht="13.5" customHeight="1">
      <c r="A451" s="31"/>
      <c r="B451" s="31"/>
      <c r="C451" s="31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</row>
    <row r="452" spans="1:26" ht="13.5" customHeight="1">
      <c r="A452" s="31"/>
      <c r="B452" s="31"/>
      <c r="C452" s="31"/>
      <c r="D452" s="31"/>
      <c r="E452" s="31"/>
      <c r="F452" s="31"/>
      <c r="G452" s="31"/>
      <c r="H452" s="31"/>
      <c r="I452" s="31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</row>
    <row r="453" spans="1:26" ht="13.5" customHeight="1">
      <c r="A453" s="31"/>
      <c r="B453" s="31"/>
      <c r="C453" s="31"/>
      <c r="D453" s="31"/>
      <c r="E453" s="31"/>
      <c r="F453" s="31"/>
      <c r="G453" s="31"/>
      <c r="H453" s="31"/>
      <c r="I453" s="31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</row>
    <row r="454" spans="1:26" ht="13.5" customHeight="1">
      <c r="A454" s="31"/>
      <c r="B454" s="31"/>
      <c r="C454" s="31"/>
      <c r="D454" s="31"/>
      <c r="E454" s="31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</row>
    <row r="455" spans="1:26" ht="13.5" customHeight="1">
      <c r="A455" s="31"/>
      <c r="B455" s="31"/>
      <c r="C455" s="31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</row>
    <row r="456" spans="1:26" ht="13.5" customHeight="1">
      <c r="A456" s="31"/>
      <c r="B456" s="31"/>
      <c r="C456" s="31"/>
      <c r="D456" s="31"/>
      <c r="E456" s="31"/>
      <c r="F456" s="31"/>
      <c r="G456" s="31"/>
      <c r="H456" s="31"/>
      <c r="I456" s="31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</row>
    <row r="457" spans="1:26" ht="13.5" customHeight="1">
      <c r="A457" s="31"/>
      <c r="B457" s="31"/>
      <c r="C457" s="31"/>
      <c r="D457" s="31"/>
      <c r="E457" s="31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</row>
    <row r="458" spans="1:26" ht="13.5" customHeight="1">
      <c r="A458" s="31"/>
      <c r="B458" s="31"/>
      <c r="C458" s="31"/>
      <c r="D458" s="31"/>
      <c r="E458" s="31"/>
      <c r="F458" s="31"/>
      <c r="G458" s="31"/>
      <c r="H458" s="31"/>
      <c r="I458" s="31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</row>
    <row r="459" spans="1:26" ht="13.5" customHeight="1">
      <c r="A459" s="31"/>
      <c r="B459" s="31"/>
      <c r="C459" s="31"/>
      <c r="D459" s="31"/>
      <c r="E459" s="31"/>
      <c r="F459" s="31"/>
      <c r="G459" s="31"/>
      <c r="H459" s="31"/>
      <c r="I459" s="31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</row>
    <row r="460" spans="1:26" ht="13.5" customHeight="1">
      <c r="A460" s="31"/>
      <c r="B460" s="31"/>
      <c r="C460" s="31"/>
      <c r="D460" s="31"/>
      <c r="E460" s="31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</row>
    <row r="461" spans="1:26" ht="13.5" customHeight="1">
      <c r="A461" s="31"/>
      <c r="B461" s="31"/>
      <c r="C461" s="31"/>
      <c r="D461" s="31"/>
      <c r="E461" s="31"/>
      <c r="F461" s="31"/>
      <c r="G461" s="31"/>
      <c r="H461" s="31"/>
      <c r="I461" s="31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</row>
    <row r="462" spans="1:26" ht="13.5" customHeight="1">
      <c r="A462" s="31"/>
      <c r="B462" s="31"/>
      <c r="C462" s="31"/>
      <c r="D462" s="31"/>
      <c r="E462" s="31"/>
      <c r="F462" s="31"/>
      <c r="G462" s="31"/>
      <c r="H462" s="31"/>
      <c r="I462" s="31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</row>
    <row r="463" spans="1:26" ht="13.5" customHeight="1">
      <c r="A463" s="31"/>
      <c r="B463" s="31"/>
      <c r="C463" s="31"/>
      <c r="D463" s="31"/>
      <c r="E463" s="31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</row>
    <row r="464" spans="1:26" ht="13.5" customHeight="1">
      <c r="A464" s="31"/>
      <c r="B464" s="31"/>
      <c r="C464" s="31"/>
      <c r="D464" s="31"/>
      <c r="E464" s="31"/>
      <c r="F464" s="31"/>
      <c r="G464" s="31"/>
      <c r="H464" s="31"/>
      <c r="I464" s="31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</row>
    <row r="465" spans="1:26" ht="13.5" customHeight="1">
      <c r="A465" s="31"/>
      <c r="B465" s="31"/>
      <c r="C465" s="31"/>
      <c r="D465" s="31"/>
      <c r="E465" s="31"/>
      <c r="F465" s="31"/>
      <c r="G465" s="31"/>
      <c r="H465" s="31"/>
      <c r="I465" s="31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</row>
    <row r="466" spans="1:26" ht="13.5" customHeight="1">
      <c r="A466" s="31"/>
      <c r="B466" s="31"/>
      <c r="C466" s="31"/>
      <c r="D466" s="31"/>
      <c r="E466" s="31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</row>
    <row r="467" spans="1:26" ht="13.5" customHeight="1">
      <c r="A467" s="31"/>
      <c r="B467" s="31"/>
      <c r="C467" s="31"/>
      <c r="D467" s="31"/>
      <c r="E467" s="31"/>
      <c r="F467" s="31"/>
      <c r="G467" s="31"/>
      <c r="H467" s="31"/>
      <c r="I467" s="31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</row>
    <row r="468" spans="1:26" ht="13.5" customHeight="1">
      <c r="A468" s="31"/>
      <c r="B468" s="31"/>
      <c r="C468" s="31"/>
      <c r="D468" s="31"/>
      <c r="E468" s="31"/>
      <c r="F468" s="31"/>
      <c r="G468" s="31"/>
      <c r="H468" s="31"/>
      <c r="I468" s="31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</row>
    <row r="469" spans="1:26" ht="13.5" customHeight="1">
      <c r="A469" s="31"/>
      <c r="B469" s="31"/>
      <c r="C469" s="31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</row>
    <row r="470" spans="1:26" ht="13.5" customHeight="1">
      <c r="A470" s="31"/>
      <c r="B470" s="31"/>
      <c r="C470" s="31"/>
      <c r="D470" s="31"/>
      <c r="E470" s="31"/>
      <c r="F470" s="31"/>
      <c r="G470" s="31"/>
      <c r="H470" s="31"/>
      <c r="I470" s="31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</row>
    <row r="471" spans="1:26" ht="13.5" customHeight="1">
      <c r="A471" s="31"/>
      <c r="B471" s="31"/>
      <c r="C471" s="31"/>
      <c r="D471" s="31"/>
      <c r="E471" s="31"/>
      <c r="F471" s="31"/>
      <c r="G471" s="31"/>
      <c r="H471" s="31"/>
      <c r="I471" s="31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</row>
    <row r="472" spans="1:26" ht="13.5" customHeight="1">
      <c r="A472" s="31"/>
      <c r="B472" s="31"/>
      <c r="C472" s="31"/>
      <c r="D472" s="31"/>
      <c r="E472" s="31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</row>
    <row r="473" spans="1:26" ht="13.5" customHeight="1">
      <c r="A473" s="31"/>
      <c r="B473" s="31"/>
      <c r="C473" s="31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</row>
    <row r="474" spans="1:26" ht="13.5" customHeight="1">
      <c r="A474" s="31"/>
      <c r="B474" s="31"/>
      <c r="C474" s="31"/>
      <c r="D474" s="31"/>
      <c r="E474" s="31"/>
      <c r="F474" s="31"/>
      <c r="G474" s="31"/>
      <c r="H474" s="31"/>
      <c r="I474" s="31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</row>
    <row r="475" spans="1:26" ht="13.5" customHeight="1">
      <c r="A475" s="31"/>
      <c r="B475" s="31"/>
      <c r="C475" s="31"/>
      <c r="D475" s="31"/>
      <c r="E475" s="31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</row>
    <row r="476" spans="1:26" ht="13.5" customHeight="1">
      <c r="A476" s="31"/>
      <c r="B476" s="31"/>
      <c r="C476" s="31"/>
      <c r="D476" s="31"/>
      <c r="E476" s="31"/>
      <c r="F476" s="31"/>
      <c r="G476" s="31"/>
      <c r="H476" s="31"/>
      <c r="I476" s="31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</row>
    <row r="477" spans="1:26" ht="13.5" customHeight="1">
      <c r="A477" s="31"/>
      <c r="B477" s="31"/>
      <c r="C477" s="31"/>
      <c r="D477" s="31"/>
      <c r="E477" s="31"/>
      <c r="F477" s="31"/>
      <c r="G477" s="31"/>
      <c r="H477" s="31"/>
      <c r="I477" s="31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</row>
    <row r="478" spans="1:26" ht="13.5" customHeight="1">
      <c r="A478" s="31"/>
      <c r="B478" s="31"/>
      <c r="C478" s="31"/>
      <c r="D478" s="31"/>
      <c r="E478" s="31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</row>
    <row r="479" spans="1:26" ht="13.5" customHeight="1">
      <c r="A479" s="31"/>
      <c r="B479" s="31"/>
      <c r="C479" s="31"/>
      <c r="D479" s="31"/>
      <c r="E479" s="31"/>
      <c r="F479" s="31"/>
      <c r="G479" s="31"/>
      <c r="H479" s="31"/>
      <c r="I479" s="31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</row>
    <row r="480" spans="1:26" ht="13.5" customHeight="1">
      <c r="A480" s="31"/>
      <c r="B480" s="31"/>
      <c r="C480" s="31"/>
      <c r="D480" s="31"/>
      <c r="E480" s="31"/>
      <c r="F480" s="31"/>
      <c r="G480" s="31"/>
      <c r="H480" s="31"/>
      <c r="I480" s="31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</row>
    <row r="481" spans="1:26" ht="13.5" customHeight="1">
      <c r="A481" s="31"/>
      <c r="B481" s="31"/>
      <c r="C481" s="31"/>
      <c r="D481" s="31"/>
      <c r="E481" s="31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</row>
    <row r="482" spans="1:26" ht="13.5" customHeight="1">
      <c r="A482" s="31"/>
      <c r="B482" s="31"/>
      <c r="C482" s="31"/>
      <c r="D482" s="31"/>
      <c r="E482" s="31"/>
      <c r="F482" s="31"/>
      <c r="G482" s="31"/>
      <c r="H482" s="31"/>
      <c r="I482" s="31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</row>
    <row r="483" spans="1:26" ht="13.5" customHeight="1">
      <c r="A483" s="31"/>
      <c r="B483" s="31"/>
      <c r="C483" s="31"/>
      <c r="D483" s="31"/>
      <c r="E483" s="31"/>
      <c r="F483" s="31"/>
      <c r="G483" s="31"/>
      <c r="H483" s="31"/>
      <c r="I483" s="31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</row>
    <row r="484" spans="1:26" ht="13.5" customHeight="1">
      <c r="A484" s="31"/>
      <c r="B484" s="31"/>
      <c r="C484" s="31"/>
      <c r="D484" s="31"/>
      <c r="E484" s="31"/>
      <c r="F484" s="31"/>
      <c r="G484" s="31"/>
      <c r="H484" s="31"/>
      <c r="I484" s="31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</row>
    <row r="485" spans="1:26" ht="13.5" customHeight="1">
      <c r="A485" s="31"/>
      <c r="B485" s="31"/>
      <c r="C485" s="31"/>
      <c r="D485" s="31"/>
      <c r="E485" s="31"/>
      <c r="F485" s="31"/>
      <c r="G485" s="31"/>
      <c r="H485" s="31"/>
      <c r="I485" s="31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</row>
    <row r="486" spans="1:26" ht="13.5" customHeight="1">
      <c r="A486" s="31"/>
      <c r="B486" s="31"/>
      <c r="C486" s="31"/>
      <c r="D486" s="31"/>
      <c r="E486" s="31"/>
      <c r="F486" s="31"/>
      <c r="G486" s="31"/>
      <c r="H486" s="31"/>
      <c r="I486" s="31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</row>
    <row r="487" spans="1:26" ht="13.5" customHeight="1">
      <c r="A487" s="31"/>
      <c r="B487" s="31"/>
      <c r="C487" s="31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</row>
    <row r="488" spans="1:26" ht="13.5" customHeight="1">
      <c r="A488" s="31"/>
      <c r="B488" s="31"/>
      <c r="C488" s="31"/>
      <c r="D488" s="31"/>
      <c r="E488" s="31"/>
      <c r="F488" s="31"/>
      <c r="G488" s="31"/>
      <c r="H488" s="31"/>
      <c r="I488" s="31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</row>
    <row r="489" spans="1:26" ht="13.5" customHeight="1">
      <c r="A489" s="31"/>
      <c r="B489" s="31"/>
      <c r="C489" s="31"/>
      <c r="D489" s="31"/>
      <c r="E489" s="31"/>
      <c r="F489" s="31"/>
      <c r="G489" s="31"/>
      <c r="H489" s="31"/>
      <c r="I489" s="31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</row>
    <row r="490" spans="1:26" ht="13.5" customHeight="1">
      <c r="A490" s="31"/>
      <c r="B490" s="31"/>
      <c r="C490" s="31"/>
      <c r="D490" s="31"/>
      <c r="E490" s="31"/>
      <c r="F490" s="31"/>
      <c r="G490" s="31"/>
      <c r="H490" s="31"/>
      <c r="I490" s="31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</row>
    <row r="491" spans="1:26" ht="13.5" customHeight="1">
      <c r="A491" s="31"/>
      <c r="B491" s="31"/>
      <c r="C491" s="31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</row>
    <row r="492" spans="1:26" ht="13.5" customHeight="1">
      <c r="A492" s="31"/>
      <c r="B492" s="31"/>
      <c r="C492" s="31"/>
      <c r="D492" s="31"/>
      <c r="E492" s="31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</row>
    <row r="493" spans="1:26" ht="13.5" customHeight="1">
      <c r="A493" s="31"/>
      <c r="B493" s="31"/>
      <c r="C493" s="31"/>
      <c r="D493" s="31"/>
      <c r="E493" s="31"/>
      <c r="F493" s="31"/>
      <c r="G493" s="31"/>
      <c r="H493" s="31"/>
      <c r="I493" s="31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</row>
    <row r="494" spans="1:26" ht="13.5" customHeight="1">
      <c r="A494" s="31"/>
      <c r="B494" s="31"/>
      <c r="C494" s="31"/>
      <c r="D494" s="31"/>
      <c r="E494" s="31"/>
      <c r="F494" s="31"/>
      <c r="G494" s="31"/>
      <c r="H494" s="31"/>
      <c r="I494" s="31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</row>
    <row r="495" spans="1:26" ht="13.5" customHeight="1">
      <c r="A495" s="31"/>
      <c r="B495" s="31"/>
      <c r="C495" s="31"/>
      <c r="D495" s="31"/>
      <c r="E495" s="31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</row>
    <row r="496" spans="1:26" ht="13.5" customHeight="1">
      <c r="A496" s="31"/>
      <c r="B496" s="31"/>
      <c r="C496" s="31"/>
      <c r="D496" s="31"/>
      <c r="E496" s="31"/>
      <c r="F496" s="31"/>
      <c r="G496" s="31"/>
      <c r="H496" s="31"/>
      <c r="I496" s="31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</row>
    <row r="497" spans="1:26" ht="13.5" customHeight="1">
      <c r="A497" s="31"/>
      <c r="B497" s="31"/>
      <c r="C497" s="31"/>
      <c r="D497" s="31"/>
      <c r="E497" s="31"/>
      <c r="F497" s="31"/>
      <c r="G497" s="31"/>
      <c r="H497" s="31"/>
      <c r="I497" s="31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</row>
    <row r="498" spans="1:26" ht="13.5" customHeight="1">
      <c r="A498" s="31"/>
      <c r="B498" s="31"/>
      <c r="C498" s="31"/>
      <c r="D498" s="31"/>
      <c r="E498" s="31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</row>
    <row r="499" spans="1:26" ht="13.5" customHeight="1">
      <c r="A499" s="31"/>
      <c r="B499" s="31"/>
      <c r="C499" s="31"/>
      <c r="D499" s="31"/>
      <c r="E499" s="31"/>
      <c r="F499" s="31"/>
      <c r="G499" s="31"/>
      <c r="H499" s="31"/>
      <c r="I499" s="31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</row>
    <row r="500" spans="1:26" ht="13.5" customHeight="1">
      <c r="A500" s="31"/>
      <c r="B500" s="31"/>
      <c r="C500" s="31"/>
      <c r="D500" s="31"/>
      <c r="E500" s="31"/>
      <c r="F500" s="31"/>
      <c r="G500" s="31"/>
      <c r="H500" s="31"/>
      <c r="I500" s="31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</row>
    <row r="501" spans="1:26" ht="13.5" customHeight="1">
      <c r="A501" s="31"/>
      <c r="B501" s="31"/>
      <c r="C501" s="31"/>
      <c r="D501" s="31"/>
      <c r="E501" s="31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</row>
    <row r="502" spans="1:26" ht="13.5" customHeight="1">
      <c r="A502" s="31"/>
      <c r="B502" s="31"/>
      <c r="C502" s="31"/>
      <c r="D502" s="31"/>
      <c r="E502" s="31"/>
      <c r="F502" s="31"/>
      <c r="G502" s="31"/>
      <c r="H502" s="31"/>
      <c r="I502" s="31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</row>
    <row r="503" spans="1:26" ht="13.5" customHeight="1">
      <c r="A503" s="31"/>
      <c r="B503" s="31"/>
      <c r="C503" s="31"/>
      <c r="D503" s="31"/>
      <c r="E503" s="31"/>
      <c r="F503" s="31"/>
      <c r="G503" s="31"/>
      <c r="H503" s="31"/>
      <c r="I503" s="31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</row>
    <row r="504" spans="1:26" ht="13.5" customHeight="1">
      <c r="A504" s="31"/>
      <c r="B504" s="31"/>
      <c r="C504" s="31"/>
      <c r="D504" s="31"/>
      <c r="E504" s="31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</row>
    <row r="505" spans="1:26" ht="13.5" customHeight="1">
      <c r="A505" s="31"/>
      <c r="B505" s="31"/>
      <c r="C505" s="31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</row>
    <row r="506" spans="1:26" ht="13.5" customHeight="1">
      <c r="A506" s="31"/>
      <c r="B506" s="31"/>
      <c r="C506" s="31"/>
      <c r="D506" s="31"/>
      <c r="E506" s="31"/>
      <c r="F506" s="31"/>
      <c r="G506" s="31"/>
      <c r="H506" s="31"/>
      <c r="I506" s="31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</row>
    <row r="507" spans="1:26" ht="13.5" customHeight="1">
      <c r="A507" s="31"/>
      <c r="B507" s="31"/>
      <c r="C507" s="31"/>
      <c r="D507" s="31"/>
      <c r="E507" s="31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</row>
    <row r="508" spans="1:26" ht="13.5" customHeight="1">
      <c r="A508" s="31"/>
      <c r="B508" s="31"/>
      <c r="C508" s="31"/>
      <c r="D508" s="31"/>
      <c r="E508" s="31"/>
      <c r="F508" s="31"/>
      <c r="G508" s="31"/>
      <c r="H508" s="31"/>
      <c r="I508" s="31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</row>
    <row r="509" spans="1:26" ht="13.5" customHeight="1">
      <c r="A509" s="31"/>
      <c r="B509" s="31"/>
      <c r="C509" s="31"/>
      <c r="D509" s="31"/>
      <c r="E509" s="31"/>
      <c r="F509" s="31"/>
      <c r="G509" s="31"/>
      <c r="H509" s="31"/>
      <c r="I509" s="31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</row>
    <row r="510" spans="1:26" ht="13.5" customHeight="1">
      <c r="A510" s="31"/>
      <c r="B510" s="31"/>
      <c r="C510" s="31"/>
      <c r="D510" s="31"/>
      <c r="E510" s="31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</row>
    <row r="511" spans="1:26" ht="13.5" customHeight="1">
      <c r="A511" s="31"/>
      <c r="B511" s="31"/>
      <c r="C511" s="31"/>
      <c r="D511" s="31"/>
      <c r="E511" s="31"/>
      <c r="F511" s="31"/>
      <c r="G511" s="31"/>
      <c r="H511" s="31"/>
      <c r="I511" s="31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</row>
    <row r="512" spans="1:26" ht="13.5" customHeight="1">
      <c r="A512" s="31"/>
      <c r="B512" s="31"/>
      <c r="C512" s="31"/>
      <c r="D512" s="31"/>
      <c r="E512" s="31"/>
      <c r="F512" s="31"/>
      <c r="G512" s="31"/>
      <c r="H512" s="31"/>
      <c r="I512" s="31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</row>
    <row r="513" spans="1:26" ht="13.5" customHeight="1">
      <c r="A513" s="31"/>
      <c r="B513" s="31"/>
      <c r="C513" s="31"/>
      <c r="D513" s="31"/>
      <c r="E513" s="31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</row>
    <row r="514" spans="1:26" ht="13.5" customHeight="1">
      <c r="A514" s="31"/>
      <c r="B514" s="31"/>
      <c r="C514" s="31"/>
      <c r="D514" s="31"/>
      <c r="E514" s="31"/>
      <c r="F514" s="31"/>
      <c r="G514" s="31"/>
      <c r="H514" s="31"/>
      <c r="I514" s="31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</row>
    <row r="515" spans="1:26" ht="13.5" customHeight="1">
      <c r="A515" s="31"/>
      <c r="B515" s="31"/>
      <c r="C515" s="31"/>
      <c r="D515" s="31"/>
      <c r="E515" s="31"/>
      <c r="F515" s="31"/>
      <c r="G515" s="31"/>
      <c r="H515" s="31"/>
      <c r="I515" s="31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</row>
    <row r="516" spans="1:26" ht="13.5" customHeight="1">
      <c r="A516" s="31"/>
      <c r="B516" s="31"/>
      <c r="C516" s="31"/>
      <c r="D516" s="31"/>
      <c r="E516" s="31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</row>
    <row r="517" spans="1:26" ht="13.5" customHeight="1">
      <c r="A517" s="31"/>
      <c r="B517" s="31"/>
      <c r="C517" s="31"/>
      <c r="D517" s="31"/>
      <c r="E517" s="31"/>
      <c r="F517" s="31"/>
      <c r="G517" s="31"/>
      <c r="H517" s="31"/>
      <c r="I517" s="31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</row>
    <row r="518" spans="1:26" ht="13.5" customHeight="1">
      <c r="A518" s="31"/>
      <c r="B518" s="31"/>
      <c r="C518" s="31"/>
      <c r="D518" s="31"/>
      <c r="E518" s="31"/>
      <c r="F518" s="31"/>
      <c r="G518" s="31"/>
      <c r="H518" s="31"/>
      <c r="I518" s="31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</row>
    <row r="519" spans="1:26" ht="13.5" customHeight="1">
      <c r="A519" s="31"/>
      <c r="B519" s="31"/>
      <c r="C519" s="31"/>
      <c r="D519" s="31"/>
      <c r="E519" s="31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</row>
    <row r="520" spans="1:26" ht="13.5" customHeight="1">
      <c r="A520" s="31"/>
      <c r="B520" s="31"/>
      <c r="C520" s="31"/>
      <c r="D520" s="31"/>
      <c r="E520" s="31"/>
      <c r="F520" s="31"/>
      <c r="G520" s="31"/>
      <c r="H520" s="31"/>
      <c r="I520" s="31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</row>
    <row r="521" spans="1:26" ht="13.5" customHeight="1">
      <c r="A521" s="31"/>
      <c r="B521" s="31"/>
      <c r="C521" s="31"/>
      <c r="D521" s="31"/>
      <c r="E521" s="31"/>
      <c r="F521" s="31"/>
      <c r="G521" s="31"/>
      <c r="H521" s="31"/>
      <c r="I521" s="31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</row>
    <row r="522" spans="1:26" ht="13.5" customHeight="1">
      <c r="A522" s="31"/>
      <c r="B522" s="31"/>
      <c r="C522" s="31"/>
      <c r="D522" s="31"/>
      <c r="E522" s="31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</row>
    <row r="523" spans="1:26" ht="13.5" customHeight="1">
      <c r="A523" s="31"/>
      <c r="B523" s="31"/>
      <c r="C523" s="31"/>
      <c r="D523" s="31"/>
      <c r="E523" s="31"/>
      <c r="F523" s="31"/>
      <c r="G523" s="31"/>
      <c r="H523" s="31"/>
      <c r="I523" s="31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</row>
    <row r="524" spans="1:26" ht="13.5" customHeight="1">
      <c r="A524" s="31"/>
      <c r="B524" s="31"/>
      <c r="C524" s="31"/>
      <c r="D524" s="31"/>
      <c r="E524" s="31"/>
      <c r="F524" s="31"/>
      <c r="G524" s="31"/>
      <c r="H524" s="31"/>
      <c r="I524" s="31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</row>
    <row r="525" spans="1:26" ht="13.5" customHeight="1">
      <c r="A525" s="31"/>
      <c r="B525" s="31"/>
      <c r="C525" s="31"/>
      <c r="D525" s="31"/>
      <c r="E525" s="31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</row>
    <row r="526" spans="1:26" ht="13.5" customHeight="1">
      <c r="A526" s="31"/>
      <c r="B526" s="31"/>
      <c r="C526" s="31"/>
      <c r="D526" s="31"/>
      <c r="E526" s="31"/>
      <c r="F526" s="31"/>
      <c r="G526" s="31"/>
      <c r="H526" s="31"/>
      <c r="I526" s="31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</row>
    <row r="527" spans="1:26" ht="13.5" customHeight="1">
      <c r="A527" s="31"/>
      <c r="B527" s="31"/>
      <c r="C527" s="31"/>
      <c r="D527" s="31"/>
      <c r="E527" s="31"/>
      <c r="F527" s="31"/>
      <c r="G527" s="31"/>
      <c r="H527" s="31"/>
      <c r="I527" s="31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</row>
    <row r="528" spans="1:26" ht="13.5" customHeight="1">
      <c r="A528" s="31"/>
      <c r="B528" s="31"/>
      <c r="C528" s="31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</row>
    <row r="529" spans="1:26" ht="13.5" customHeight="1">
      <c r="A529" s="31"/>
      <c r="B529" s="31"/>
      <c r="C529" s="31"/>
      <c r="D529" s="31"/>
      <c r="E529" s="31"/>
      <c r="F529" s="31"/>
      <c r="G529" s="31"/>
      <c r="H529" s="31"/>
      <c r="I529" s="31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</row>
    <row r="530" spans="1:26" ht="13.5" customHeight="1">
      <c r="A530" s="31"/>
      <c r="B530" s="31"/>
      <c r="C530" s="31"/>
      <c r="D530" s="31"/>
      <c r="E530" s="31"/>
      <c r="F530" s="31"/>
      <c r="G530" s="31"/>
      <c r="H530" s="31"/>
      <c r="I530" s="31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</row>
    <row r="531" spans="1:26" ht="13.5" customHeight="1">
      <c r="A531" s="31"/>
      <c r="B531" s="31"/>
      <c r="C531" s="31"/>
      <c r="D531" s="31"/>
      <c r="E531" s="31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</row>
    <row r="532" spans="1:26" ht="13.5" customHeight="1">
      <c r="A532" s="31"/>
      <c r="B532" s="31"/>
      <c r="C532" s="31"/>
      <c r="D532" s="31"/>
      <c r="E532" s="31"/>
      <c r="F532" s="31"/>
      <c r="G532" s="31"/>
      <c r="H532" s="31"/>
      <c r="I532" s="31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</row>
    <row r="533" spans="1:26" ht="13.5" customHeight="1">
      <c r="A533" s="31"/>
      <c r="B533" s="31"/>
      <c r="C533" s="31"/>
      <c r="D533" s="31"/>
      <c r="E533" s="31"/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</row>
    <row r="534" spans="1:26" ht="13.5" customHeight="1">
      <c r="A534" s="31"/>
      <c r="B534" s="31"/>
      <c r="C534" s="31"/>
      <c r="D534" s="31"/>
      <c r="E534" s="31"/>
      <c r="F534" s="31"/>
      <c r="G534" s="31"/>
      <c r="H534" s="31"/>
      <c r="I534" s="31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</row>
    <row r="535" spans="1:26" ht="13.5" customHeight="1">
      <c r="A535" s="31"/>
      <c r="B535" s="31"/>
      <c r="C535" s="31"/>
      <c r="D535" s="31"/>
      <c r="E535" s="31"/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</row>
    <row r="536" spans="1:26" ht="13.5" customHeight="1">
      <c r="A536" s="31"/>
      <c r="B536" s="31"/>
      <c r="C536" s="31"/>
      <c r="D536" s="31"/>
      <c r="E536" s="31"/>
      <c r="F536" s="31"/>
      <c r="G536" s="31"/>
      <c r="H536" s="31"/>
      <c r="I536" s="31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</row>
    <row r="537" spans="1:26" ht="13.5" customHeight="1">
      <c r="A537" s="31"/>
      <c r="B537" s="31"/>
      <c r="C537" s="31"/>
      <c r="D537" s="31"/>
      <c r="E537" s="31"/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</row>
    <row r="538" spans="1:26" ht="13.5" customHeight="1">
      <c r="A538" s="31"/>
      <c r="B538" s="31"/>
      <c r="C538" s="31"/>
      <c r="D538" s="31"/>
      <c r="E538" s="31"/>
      <c r="F538" s="31"/>
      <c r="G538" s="31"/>
      <c r="H538" s="31"/>
      <c r="I538" s="31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</row>
    <row r="539" spans="1:26" ht="13.5" customHeight="1">
      <c r="A539" s="31"/>
      <c r="B539" s="31"/>
      <c r="C539" s="31"/>
      <c r="D539" s="31"/>
      <c r="E539" s="31"/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</row>
    <row r="540" spans="1:26" ht="13.5" customHeight="1">
      <c r="A540" s="31"/>
      <c r="B540" s="31"/>
      <c r="C540" s="31"/>
      <c r="D540" s="31"/>
      <c r="E540" s="31"/>
      <c r="F540" s="31"/>
      <c r="G540" s="31"/>
      <c r="H540" s="31"/>
      <c r="I540" s="31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</row>
    <row r="541" spans="1:26" ht="13.5" customHeight="1">
      <c r="A541" s="31"/>
      <c r="B541" s="31"/>
      <c r="C541" s="31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</row>
    <row r="542" spans="1:26" ht="13.5" customHeight="1">
      <c r="A542" s="31"/>
      <c r="B542" s="31"/>
      <c r="C542" s="31"/>
      <c r="D542" s="31"/>
      <c r="E542" s="31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</row>
    <row r="543" spans="1:26" ht="13.5" customHeight="1">
      <c r="A543" s="31"/>
      <c r="B543" s="31"/>
      <c r="C543" s="31"/>
      <c r="D543" s="31"/>
      <c r="E543" s="31"/>
      <c r="F543" s="31"/>
      <c r="G543" s="31"/>
      <c r="H543" s="31"/>
      <c r="I543" s="31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</row>
    <row r="544" spans="1:26" ht="13.5" customHeight="1">
      <c r="A544" s="31"/>
      <c r="B544" s="31"/>
      <c r="C544" s="31"/>
      <c r="D544" s="31"/>
      <c r="E544" s="31"/>
      <c r="F544" s="31"/>
      <c r="G544" s="31"/>
      <c r="H544" s="31"/>
      <c r="I544" s="31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</row>
    <row r="545" spans="1:26" ht="13.5" customHeight="1">
      <c r="A545" s="31"/>
      <c r="B545" s="31"/>
      <c r="C545" s="31"/>
      <c r="D545" s="31"/>
      <c r="E545" s="31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</row>
    <row r="546" spans="1:26" ht="13.5" customHeight="1">
      <c r="A546" s="31"/>
      <c r="B546" s="31"/>
      <c r="C546" s="31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</row>
    <row r="547" spans="1:26" ht="13.5" customHeight="1">
      <c r="A547" s="31"/>
      <c r="B547" s="31"/>
      <c r="C547" s="31"/>
      <c r="D547" s="31"/>
      <c r="E547" s="31"/>
      <c r="F547" s="31"/>
      <c r="G547" s="31"/>
      <c r="H547" s="31"/>
      <c r="I547" s="31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</row>
    <row r="548" spans="1:26" ht="13.5" customHeight="1">
      <c r="A548" s="31"/>
      <c r="B548" s="31"/>
      <c r="C548" s="31"/>
      <c r="D548" s="31"/>
      <c r="E548" s="31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</row>
    <row r="549" spans="1:26" ht="13.5" customHeight="1">
      <c r="A549" s="31"/>
      <c r="B549" s="31"/>
      <c r="C549" s="31"/>
      <c r="D549" s="31"/>
      <c r="E549" s="31"/>
      <c r="F549" s="31"/>
      <c r="G549" s="31"/>
      <c r="H549" s="31"/>
      <c r="I549" s="31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</row>
    <row r="550" spans="1:26" ht="13.5" customHeight="1">
      <c r="A550" s="31"/>
      <c r="B550" s="31"/>
      <c r="C550" s="31"/>
      <c r="D550" s="31"/>
      <c r="E550" s="31"/>
      <c r="F550" s="31"/>
      <c r="G550" s="31"/>
      <c r="H550" s="31"/>
      <c r="I550" s="31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</row>
    <row r="551" spans="1:26" ht="13.5" customHeight="1">
      <c r="A551" s="31"/>
      <c r="B551" s="31"/>
      <c r="C551" s="31"/>
      <c r="D551" s="31"/>
      <c r="E551" s="31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</row>
    <row r="552" spans="1:26" ht="13.5" customHeight="1">
      <c r="A552" s="31"/>
      <c r="B552" s="31"/>
      <c r="C552" s="31"/>
      <c r="D552" s="31"/>
      <c r="E552" s="31"/>
      <c r="F552" s="31"/>
      <c r="G552" s="31"/>
      <c r="H552" s="31"/>
      <c r="I552" s="31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</row>
    <row r="553" spans="1:26" ht="13.5" customHeight="1">
      <c r="A553" s="31"/>
      <c r="B553" s="31"/>
      <c r="C553" s="31"/>
      <c r="D553" s="31"/>
      <c r="E553" s="31"/>
      <c r="F553" s="31"/>
      <c r="G553" s="31"/>
      <c r="H553" s="31"/>
      <c r="I553" s="31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</row>
    <row r="554" spans="1:26" ht="13.5" customHeight="1">
      <c r="A554" s="31"/>
      <c r="B554" s="31"/>
      <c r="C554" s="31"/>
      <c r="D554" s="31"/>
      <c r="E554" s="31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</row>
    <row r="555" spans="1:26" ht="13.5" customHeight="1">
      <c r="A555" s="31"/>
      <c r="B555" s="31"/>
      <c r="C555" s="31"/>
      <c r="D555" s="31"/>
      <c r="E555" s="31"/>
      <c r="F555" s="31"/>
      <c r="G555" s="31"/>
      <c r="H555" s="31"/>
      <c r="I555" s="31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</row>
    <row r="556" spans="1:26" ht="13.5" customHeight="1">
      <c r="A556" s="31"/>
      <c r="B556" s="31"/>
      <c r="C556" s="31"/>
      <c r="D556" s="31"/>
      <c r="E556" s="31"/>
      <c r="F556" s="31"/>
      <c r="G556" s="31"/>
      <c r="H556" s="31"/>
      <c r="I556" s="31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</row>
    <row r="557" spans="1:26" ht="13.5" customHeight="1">
      <c r="A557" s="31"/>
      <c r="B557" s="31"/>
      <c r="C557" s="31"/>
      <c r="D557" s="31"/>
      <c r="E557" s="31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</row>
    <row r="558" spans="1:26" ht="13.5" customHeight="1">
      <c r="A558" s="31"/>
      <c r="B558" s="31"/>
      <c r="C558" s="31"/>
      <c r="D558" s="31"/>
      <c r="E558" s="31"/>
      <c r="F558" s="31"/>
      <c r="G558" s="31"/>
      <c r="H558" s="31"/>
      <c r="I558" s="31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</row>
    <row r="559" spans="1:26" ht="13.5" customHeight="1">
      <c r="A559" s="31"/>
      <c r="B559" s="31"/>
      <c r="C559" s="31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</row>
    <row r="560" spans="1:26" ht="13.5" customHeight="1">
      <c r="A560" s="31"/>
      <c r="B560" s="31"/>
      <c r="C560" s="31"/>
      <c r="D560" s="31"/>
      <c r="E560" s="31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</row>
    <row r="561" spans="1:26" ht="13.5" customHeight="1">
      <c r="A561" s="31"/>
      <c r="B561" s="31"/>
      <c r="C561" s="31"/>
      <c r="D561" s="31"/>
      <c r="E561" s="31"/>
      <c r="F561" s="31"/>
      <c r="G561" s="31"/>
      <c r="H561" s="31"/>
      <c r="I561" s="31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</row>
    <row r="562" spans="1:26" ht="13.5" customHeight="1">
      <c r="A562" s="31"/>
      <c r="B562" s="31"/>
      <c r="C562" s="31"/>
      <c r="D562" s="31"/>
      <c r="E562" s="31"/>
      <c r="F562" s="31"/>
      <c r="G562" s="31"/>
      <c r="H562" s="31"/>
      <c r="I562" s="31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</row>
    <row r="563" spans="1:26" ht="13.5" customHeight="1">
      <c r="A563" s="31"/>
      <c r="B563" s="31"/>
      <c r="C563" s="31"/>
      <c r="D563" s="31"/>
      <c r="E563" s="31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</row>
    <row r="564" spans="1:26" ht="13.5" customHeight="1">
      <c r="A564" s="31"/>
      <c r="B564" s="31"/>
      <c r="C564" s="31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</row>
    <row r="565" spans="1:26" ht="13.5" customHeight="1">
      <c r="A565" s="31"/>
      <c r="B565" s="31"/>
      <c r="C565" s="31"/>
      <c r="D565" s="31"/>
      <c r="E565" s="31"/>
      <c r="F565" s="31"/>
      <c r="G565" s="31"/>
      <c r="H565" s="31"/>
      <c r="I565" s="31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</row>
    <row r="566" spans="1:26" ht="13.5" customHeight="1">
      <c r="A566" s="31"/>
      <c r="B566" s="31"/>
      <c r="C566" s="31"/>
      <c r="D566" s="31"/>
      <c r="E566" s="31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</row>
    <row r="567" spans="1:26" ht="13.5" customHeight="1">
      <c r="A567" s="31"/>
      <c r="B567" s="31"/>
      <c r="C567" s="31"/>
      <c r="D567" s="31"/>
      <c r="E567" s="31"/>
      <c r="F567" s="31"/>
      <c r="G567" s="31"/>
      <c r="H567" s="31"/>
      <c r="I567" s="31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</row>
    <row r="568" spans="1:26" ht="13.5" customHeight="1">
      <c r="A568" s="31"/>
      <c r="B568" s="31"/>
      <c r="C568" s="31"/>
      <c r="D568" s="31"/>
      <c r="E568" s="31"/>
      <c r="F568" s="31"/>
      <c r="G568" s="31"/>
      <c r="H568" s="31"/>
      <c r="I568" s="31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</row>
    <row r="569" spans="1:26" ht="13.5" customHeight="1">
      <c r="A569" s="31"/>
      <c r="B569" s="31"/>
      <c r="C569" s="31"/>
      <c r="D569" s="31"/>
      <c r="E569" s="31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</row>
    <row r="570" spans="1:26" ht="13.5" customHeight="1">
      <c r="A570" s="31"/>
      <c r="B570" s="31"/>
      <c r="C570" s="31"/>
      <c r="D570" s="31"/>
      <c r="E570" s="31"/>
      <c r="F570" s="31"/>
      <c r="G570" s="31"/>
      <c r="H570" s="31"/>
      <c r="I570" s="31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</row>
    <row r="571" spans="1:26" ht="13.5" customHeight="1">
      <c r="A571" s="31"/>
      <c r="B571" s="31"/>
      <c r="C571" s="31"/>
      <c r="D571" s="31"/>
      <c r="E571" s="31"/>
      <c r="F571" s="31"/>
      <c r="G571" s="31"/>
      <c r="H571" s="31"/>
      <c r="I571" s="31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</row>
    <row r="572" spans="1:26" ht="13.5" customHeight="1">
      <c r="A572" s="31"/>
      <c r="B572" s="31"/>
      <c r="C572" s="31"/>
      <c r="D572" s="31"/>
      <c r="E572" s="31"/>
      <c r="F572" s="31"/>
      <c r="G572" s="31"/>
      <c r="H572" s="31"/>
      <c r="I572" s="31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</row>
    <row r="573" spans="1:26" ht="13.5" customHeight="1">
      <c r="A573" s="31"/>
      <c r="B573" s="31"/>
      <c r="C573" s="31"/>
      <c r="D573" s="31"/>
      <c r="E573" s="31"/>
      <c r="F573" s="31"/>
      <c r="G573" s="31"/>
      <c r="H573" s="31"/>
      <c r="I573" s="31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</row>
    <row r="574" spans="1:26" ht="13.5" customHeight="1">
      <c r="A574" s="31"/>
      <c r="B574" s="31"/>
      <c r="C574" s="31"/>
      <c r="D574" s="31"/>
      <c r="E574" s="31"/>
      <c r="F574" s="31"/>
      <c r="G574" s="31"/>
      <c r="H574" s="31"/>
      <c r="I574" s="31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</row>
    <row r="575" spans="1:26" ht="13.5" customHeight="1">
      <c r="A575" s="31"/>
      <c r="B575" s="31"/>
      <c r="C575" s="31"/>
      <c r="D575" s="31"/>
      <c r="E575" s="31"/>
      <c r="F575" s="31"/>
      <c r="G575" s="31"/>
      <c r="H575" s="31"/>
      <c r="I575" s="31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</row>
    <row r="576" spans="1:26" ht="13.5" customHeight="1">
      <c r="A576" s="31"/>
      <c r="B576" s="31"/>
      <c r="C576" s="31"/>
      <c r="D576" s="31"/>
      <c r="E576" s="31"/>
      <c r="F576" s="31"/>
      <c r="G576" s="31"/>
      <c r="H576" s="31"/>
      <c r="I576" s="31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</row>
    <row r="577" spans="1:26" ht="13.5" customHeight="1">
      <c r="A577" s="31"/>
      <c r="B577" s="31"/>
      <c r="C577" s="31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</row>
    <row r="578" spans="1:26" ht="13.5" customHeight="1">
      <c r="A578" s="31"/>
      <c r="B578" s="31"/>
      <c r="C578" s="31"/>
      <c r="D578" s="31"/>
      <c r="E578" s="31"/>
      <c r="F578" s="31"/>
      <c r="G578" s="31"/>
      <c r="H578" s="31"/>
      <c r="I578" s="31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</row>
    <row r="579" spans="1:26" ht="13.5" customHeight="1">
      <c r="A579" s="31"/>
      <c r="B579" s="31"/>
      <c r="C579" s="31"/>
      <c r="D579" s="31"/>
      <c r="E579" s="31"/>
      <c r="F579" s="31"/>
      <c r="G579" s="31"/>
      <c r="H579" s="31"/>
      <c r="I579" s="31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</row>
    <row r="580" spans="1:26" ht="13.5" customHeight="1">
      <c r="A580" s="31"/>
      <c r="B580" s="31"/>
      <c r="C580" s="31"/>
      <c r="D580" s="31"/>
      <c r="E580" s="31"/>
      <c r="F580" s="31"/>
      <c r="G580" s="31"/>
      <c r="H580" s="31"/>
      <c r="I580" s="31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</row>
    <row r="581" spans="1:26" ht="13.5" customHeight="1">
      <c r="A581" s="31"/>
      <c r="B581" s="31"/>
      <c r="C581" s="31"/>
      <c r="D581" s="31"/>
      <c r="E581" s="31"/>
      <c r="F581" s="31"/>
      <c r="G581" s="31"/>
      <c r="H581" s="31"/>
      <c r="I581" s="31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</row>
    <row r="582" spans="1:26" ht="13.5" customHeight="1">
      <c r="A582" s="31"/>
      <c r="B582" s="31"/>
      <c r="C582" s="31"/>
      <c r="D582" s="31"/>
      <c r="E582" s="31"/>
      <c r="F582" s="31"/>
      <c r="G582" s="31"/>
      <c r="H582" s="31"/>
      <c r="I582" s="31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</row>
    <row r="583" spans="1:26" ht="13.5" customHeight="1">
      <c r="A583" s="31"/>
      <c r="B583" s="31"/>
      <c r="C583" s="31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</row>
    <row r="584" spans="1:26" ht="13.5" customHeight="1">
      <c r="A584" s="31"/>
      <c r="B584" s="31"/>
      <c r="C584" s="31"/>
      <c r="D584" s="31"/>
      <c r="E584" s="31"/>
      <c r="F584" s="31"/>
      <c r="G584" s="31"/>
      <c r="H584" s="31"/>
      <c r="I584" s="31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</row>
    <row r="585" spans="1:26" ht="13.5" customHeight="1">
      <c r="A585" s="31"/>
      <c r="B585" s="31"/>
      <c r="C585" s="31"/>
      <c r="D585" s="31"/>
      <c r="E585" s="31"/>
      <c r="F585" s="31"/>
      <c r="G585" s="31"/>
      <c r="H585" s="31"/>
      <c r="I585" s="31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</row>
    <row r="586" spans="1:26" ht="13.5" customHeight="1">
      <c r="A586" s="31"/>
      <c r="B586" s="31"/>
      <c r="C586" s="31"/>
      <c r="D586" s="31"/>
      <c r="E586" s="31"/>
      <c r="F586" s="31"/>
      <c r="G586" s="31"/>
      <c r="H586" s="31"/>
      <c r="I586" s="31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</row>
    <row r="587" spans="1:26" ht="13.5" customHeight="1">
      <c r="A587" s="31"/>
      <c r="B587" s="31"/>
      <c r="C587" s="31"/>
      <c r="D587" s="31"/>
      <c r="E587" s="31"/>
      <c r="F587" s="31"/>
      <c r="G587" s="31"/>
      <c r="H587" s="31"/>
      <c r="I587" s="31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</row>
    <row r="588" spans="1:26" ht="13.5" customHeight="1">
      <c r="A588" s="31"/>
      <c r="B588" s="31"/>
      <c r="C588" s="31"/>
      <c r="D588" s="31"/>
      <c r="E588" s="31"/>
      <c r="F588" s="31"/>
      <c r="G588" s="31"/>
      <c r="H588" s="31"/>
      <c r="I588" s="31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</row>
    <row r="589" spans="1:26" ht="13.5" customHeight="1">
      <c r="A589" s="31"/>
      <c r="B589" s="31"/>
      <c r="C589" s="31"/>
      <c r="D589" s="31"/>
      <c r="E589" s="31"/>
      <c r="F589" s="31"/>
      <c r="G589" s="31"/>
      <c r="H589" s="31"/>
      <c r="I589" s="31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</row>
    <row r="590" spans="1:26" ht="13.5" customHeight="1">
      <c r="A590" s="31"/>
      <c r="B590" s="31"/>
      <c r="C590" s="31"/>
      <c r="D590" s="31"/>
      <c r="E590" s="31"/>
      <c r="F590" s="31"/>
      <c r="G590" s="31"/>
      <c r="H590" s="31"/>
      <c r="I590" s="31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</row>
    <row r="591" spans="1:26" ht="13.5" customHeight="1">
      <c r="A591" s="31"/>
      <c r="B591" s="31"/>
      <c r="C591" s="31"/>
      <c r="D591" s="31"/>
      <c r="E591" s="31"/>
      <c r="F591" s="31"/>
      <c r="G591" s="31"/>
      <c r="H591" s="31"/>
      <c r="I591" s="31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</row>
    <row r="592" spans="1:26" ht="13.5" customHeight="1">
      <c r="A592" s="31"/>
      <c r="B592" s="31"/>
      <c r="C592" s="31"/>
      <c r="D592" s="31"/>
      <c r="E592" s="31"/>
      <c r="F592" s="31"/>
      <c r="G592" s="31"/>
      <c r="H592" s="31"/>
      <c r="I592" s="31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</row>
    <row r="593" spans="1:26" ht="13.5" customHeight="1">
      <c r="A593" s="31"/>
      <c r="B593" s="31"/>
      <c r="C593" s="31"/>
      <c r="D593" s="31"/>
      <c r="E593" s="31"/>
      <c r="F593" s="31"/>
      <c r="G593" s="31"/>
      <c r="H593" s="31"/>
      <c r="I593" s="31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</row>
    <row r="594" spans="1:26" ht="13.5" customHeight="1">
      <c r="A594" s="31"/>
      <c r="B594" s="31"/>
      <c r="C594" s="31"/>
      <c r="D594" s="31"/>
      <c r="E594" s="31"/>
      <c r="F594" s="31"/>
      <c r="G594" s="31"/>
      <c r="H594" s="31"/>
      <c r="I594" s="31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</row>
    <row r="595" spans="1:26" ht="13.5" customHeight="1">
      <c r="A595" s="31"/>
      <c r="B595" s="31"/>
      <c r="C595" s="31"/>
      <c r="D595" s="31"/>
      <c r="E595" s="31"/>
      <c r="F595" s="31"/>
      <c r="G595" s="31"/>
      <c r="H595" s="31"/>
      <c r="I595" s="31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</row>
    <row r="596" spans="1:26" ht="13.5" customHeight="1">
      <c r="A596" s="31"/>
      <c r="B596" s="31"/>
      <c r="C596" s="31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</row>
    <row r="597" spans="1:26" ht="13.5" customHeight="1">
      <c r="A597" s="31"/>
      <c r="B597" s="31"/>
      <c r="C597" s="31"/>
      <c r="D597" s="31"/>
      <c r="E597" s="31"/>
      <c r="F597" s="31"/>
      <c r="G597" s="31"/>
      <c r="H597" s="31"/>
      <c r="I597" s="31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</row>
    <row r="598" spans="1:26" ht="13.5" customHeight="1">
      <c r="A598" s="31"/>
      <c r="B598" s="31"/>
      <c r="C598" s="31"/>
      <c r="D598" s="31"/>
      <c r="E598" s="31"/>
      <c r="F598" s="31"/>
      <c r="G598" s="31"/>
      <c r="H598" s="31"/>
      <c r="I598" s="31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</row>
    <row r="599" spans="1:26" ht="13.5" customHeight="1">
      <c r="A599" s="31"/>
      <c r="B599" s="31"/>
      <c r="C599" s="31"/>
      <c r="D599" s="31"/>
      <c r="E599" s="31"/>
      <c r="F599" s="31"/>
      <c r="G599" s="31"/>
      <c r="H599" s="31"/>
      <c r="I599" s="31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</row>
    <row r="600" spans="1:26" ht="13.5" customHeight="1">
      <c r="A600" s="31"/>
      <c r="B600" s="31"/>
      <c r="C600" s="31"/>
      <c r="D600" s="31"/>
      <c r="E600" s="31"/>
      <c r="F600" s="31"/>
      <c r="G600" s="31"/>
      <c r="H600" s="31"/>
      <c r="I600" s="31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</row>
    <row r="601" spans="1:26" ht="13.5" customHeight="1">
      <c r="A601" s="31"/>
      <c r="B601" s="31"/>
      <c r="C601" s="31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</row>
    <row r="602" spans="1:26" ht="13.5" customHeight="1">
      <c r="A602" s="31"/>
      <c r="B602" s="31"/>
      <c r="C602" s="31"/>
      <c r="D602" s="31"/>
      <c r="E602" s="31"/>
      <c r="F602" s="31"/>
      <c r="G602" s="31"/>
      <c r="H602" s="31"/>
      <c r="I602" s="31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</row>
    <row r="603" spans="1:26" ht="13.5" customHeight="1">
      <c r="A603" s="31"/>
      <c r="B603" s="31"/>
      <c r="C603" s="31"/>
      <c r="D603" s="31"/>
      <c r="E603" s="31"/>
      <c r="F603" s="31"/>
      <c r="G603" s="31"/>
      <c r="H603" s="31"/>
      <c r="I603" s="31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</row>
    <row r="604" spans="1:26" ht="13.5" customHeight="1">
      <c r="A604" s="31"/>
      <c r="B604" s="31"/>
      <c r="C604" s="31"/>
      <c r="D604" s="31"/>
      <c r="E604" s="31"/>
      <c r="F604" s="31"/>
      <c r="G604" s="31"/>
      <c r="H604" s="31"/>
      <c r="I604" s="31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</row>
    <row r="605" spans="1:26" ht="13.5" customHeight="1">
      <c r="A605" s="31"/>
      <c r="B605" s="31"/>
      <c r="C605" s="31"/>
      <c r="D605" s="31"/>
      <c r="E605" s="31"/>
      <c r="F605" s="31"/>
      <c r="G605" s="31"/>
      <c r="H605" s="31"/>
      <c r="I605" s="31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</row>
    <row r="606" spans="1:26" ht="13.5" customHeight="1">
      <c r="A606" s="31"/>
      <c r="B606" s="31"/>
      <c r="C606" s="31"/>
      <c r="D606" s="31"/>
      <c r="E606" s="31"/>
      <c r="F606" s="31"/>
      <c r="G606" s="31"/>
      <c r="H606" s="31"/>
      <c r="I606" s="31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</row>
    <row r="607" spans="1:26" ht="13.5" customHeight="1">
      <c r="A607" s="31"/>
      <c r="B607" s="31"/>
      <c r="C607" s="31"/>
      <c r="D607" s="31"/>
      <c r="E607" s="31"/>
      <c r="F607" s="31"/>
      <c r="G607" s="31"/>
      <c r="H607" s="31"/>
      <c r="I607" s="31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</row>
    <row r="608" spans="1:26" ht="13.5" customHeight="1">
      <c r="A608" s="31"/>
      <c r="B608" s="31"/>
      <c r="C608" s="31"/>
      <c r="D608" s="31"/>
      <c r="E608" s="31"/>
      <c r="F608" s="31"/>
      <c r="G608" s="31"/>
      <c r="H608" s="31"/>
      <c r="I608" s="31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</row>
    <row r="609" spans="1:26" ht="13.5" customHeight="1">
      <c r="A609" s="31"/>
      <c r="B609" s="31"/>
      <c r="C609" s="31"/>
      <c r="D609" s="31"/>
      <c r="E609" s="31"/>
      <c r="F609" s="31"/>
      <c r="G609" s="31"/>
      <c r="H609" s="31"/>
      <c r="I609" s="31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</row>
    <row r="610" spans="1:26" ht="13.5" customHeight="1">
      <c r="A610" s="31"/>
      <c r="B610" s="31"/>
      <c r="C610" s="31"/>
      <c r="D610" s="31"/>
      <c r="E610" s="31"/>
      <c r="F610" s="31"/>
      <c r="G610" s="31"/>
      <c r="H610" s="31"/>
      <c r="I610" s="31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</row>
    <row r="611" spans="1:26" ht="13.5" customHeight="1">
      <c r="A611" s="31"/>
      <c r="B611" s="31"/>
      <c r="C611" s="31"/>
      <c r="D611" s="31"/>
      <c r="E611" s="31"/>
      <c r="F611" s="31"/>
      <c r="G611" s="31"/>
      <c r="H611" s="31"/>
      <c r="I611" s="31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</row>
    <row r="612" spans="1:26" ht="13.5" customHeight="1">
      <c r="A612" s="31"/>
      <c r="B612" s="31"/>
      <c r="C612" s="31"/>
      <c r="D612" s="31"/>
      <c r="E612" s="31"/>
      <c r="F612" s="31"/>
      <c r="G612" s="31"/>
      <c r="H612" s="31"/>
      <c r="I612" s="31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</row>
    <row r="613" spans="1:26" ht="13.5" customHeight="1">
      <c r="A613" s="31"/>
      <c r="B613" s="31"/>
      <c r="C613" s="31"/>
      <c r="D613" s="31"/>
      <c r="E613" s="31"/>
      <c r="F613" s="31"/>
      <c r="G613" s="31"/>
      <c r="H613" s="31"/>
      <c r="I613" s="31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</row>
    <row r="614" spans="1:26" ht="13.5" customHeight="1">
      <c r="A614" s="31"/>
      <c r="B614" s="31"/>
      <c r="C614" s="31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</row>
    <row r="615" spans="1:26" ht="13.5" customHeight="1">
      <c r="A615" s="31"/>
      <c r="B615" s="31"/>
      <c r="C615" s="31"/>
      <c r="D615" s="31"/>
      <c r="E615" s="31"/>
      <c r="F615" s="31"/>
      <c r="G615" s="31"/>
      <c r="H615" s="31"/>
      <c r="I615" s="31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</row>
    <row r="616" spans="1:26" ht="13.5" customHeight="1">
      <c r="A616" s="31"/>
      <c r="B616" s="31"/>
      <c r="C616" s="31"/>
      <c r="D616" s="31"/>
      <c r="E616" s="31"/>
      <c r="F616" s="31"/>
      <c r="G616" s="31"/>
      <c r="H616" s="31"/>
      <c r="I616" s="31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</row>
    <row r="617" spans="1:26" ht="13.5" customHeight="1">
      <c r="A617" s="31"/>
      <c r="B617" s="31"/>
      <c r="C617" s="31"/>
      <c r="D617" s="31"/>
      <c r="E617" s="31"/>
      <c r="F617" s="31"/>
      <c r="G617" s="31"/>
      <c r="H617" s="31"/>
      <c r="I617" s="31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</row>
    <row r="618" spans="1:26" ht="13.5" customHeight="1">
      <c r="A618" s="31"/>
      <c r="B618" s="31"/>
      <c r="C618" s="31"/>
      <c r="D618" s="31"/>
      <c r="E618" s="31"/>
      <c r="F618" s="31"/>
      <c r="G618" s="31"/>
      <c r="H618" s="31"/>
      <c r="I618" s="31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</row>
    <row r="619" spans="1:26" ht="13.5" customHeight="1">
      <c r="A619" s="31"/>
      <c r="B619" s="31"/>
      <c r="C619" s="31"/>
      <c r="D619" s="31"/>
      <c r="E619" s="31"/>
      <c r="F619" s="31"/>
      <c r="G619" s="31"/>
      <c r="H619" s="31"/>
      <c r="I619" s="31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</row>
    <row r="620" spans="1:26" ht="13.5" customHeight="1">
      <c r="A620" s="31"/>
      <c r="B620" s="31"/>
      <c r="C620" s="31"/>
      <c r="D620" s="31"/>
      <c r="E620" s="31"/>
      <c r="F620" s="31"/>
      <c r="G620" s="31"/>
      <c r="H620" s="31"/>
      <c r="I620" s="31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</row>
    <row r="621" spans="1:26" ht="13.5" customHeight="1">
      <c r="A621" s="31"/>
      <c r="B621" s="31"/>
      <c r="C621" s="31"/>
      <c r="D621" s="31"/>
      <c r="E621" s="31"/>
      <c r="F621" s="31"/>
      <c r="G621" s="31"/>
      <c r="H621" s="31"/>
      <c r="I621" s="31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</row>
    <row r="622" spans="1:26" ht="13.5" customHeight="1">
      <c r="A622" s="31"/>
      <c r="B622" s="31"/>
      <c r="C622" s="31"/>
      <c r="D622" s="31"/>
      <c r="E622" s="31"/>
      <c r="F622" s="31"/>
      <c r="G622" s="31"/>
      <c r="H622" s="31"/>
      <c r="I622" s="31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</row>
    <row r="623" spans="1:26" ht="13.5" customHeight="1">
      <c r="A623" s="31"/>
      <c r="B623" s="31"/>
      <c r="C623" s="31"/>
      <c r="D623" s="31"/>
      <c r="E623" s="31"/>
      <c r="F623" s="31"/>
      <c r="G623" s="31"/>
      <c r="H623" s="31"/>
      <c r="I623" s="31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</row>
    <row r="624" spans="1:26" ht="13.5" customHeight="1">
      <c r="A624" s="31"/>
      <c r="B624" s="31"/>
      <c r="C624" s="31"/>
      <c r="D624" s="31"/>
      <c r="E624" s="31"/>
      <c r="F624" s="31"/>
      <c r="G624" s="31"/>
      <c r="H624" s="31"/>
      <c r="I624" s="31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</row>
    <row r="625" spans="1:26" ht="13.5" customHeight="1">
      <c r="A625" s="31"/>
      <c r="B625" s="31"/>
      <c r="C625" s="31"/>
      <c r="D625" s="31"/>
      <c r="E625" s="31"/>
      <c r="F625" s="31"/>
      <c r="G625" s="31"/>
      <c r="H625" s="31"/>
      <c r="I625" s="31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</row>
    <row r="626" spans="1:26" ht="13.5" customHeight="1">
      <c r="A626" s="31"/>
      <c r="B626" s="31"/>
      <c r="C626" s="31"/>
      <c r="D626" s="31"/>
      <c r="E626" s="31"/>
      <c r="F626" s="31"/>
      <c r="G626" s="31"/>
      <c r="H626" s="31"/>
      <c r="I626" s="31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</row>
    <row r="627" spans="1:26" ht="13.5" customHeight="1">
      <c r="A627" s="31"/>
      <c r="B627" s="31"/>
      <c r="C627" s="31"/>
      <c r="D627" s="31"/>
      <c r="E627" s="31"/>
      <c r="F627" s="31"/>
      <c r="G627" s="31"/>
      <c r="H627" s="31"/>
      <c r="I627" s="31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</row>
    <row r="628" spans="1:26" ht="13.5" customHeight="1">
      <c r="A628" s="31"/>
      <c r="B628" s="31"/>
      <c r="C628" s="31"/>
      <c r="D628" s="31"/>
      <c r="E628" s="31"/>
      <c r="F628" s="31"/>
      <c r="G628" s="31"/>
      <c r="H628" s="31"/>
      <c r="I628" s="31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</row>
    <row r="629" spans="1:26" ht="13.5" customHeight="1">
      <c r="A629" s="31"/>
      <c r="B629" s="31"/>
      <c r="C629" s="31"/>
      <c r="D629" s="31"/>
      <c r="E629" s="31"/>
      <c r="F629" s="31"/>
      <c r="G629" s="31"/>
      <c r="H629" s="31"/>
      <c r="I629" s="31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</row>
    <row r="630" spans="1:26" ht="13.5" customHeight="1">
      <c r="A630" s="31"/>
      <c r="B630" s="31"/>
      <c r="C630" s="31"/>
      <c r="D630" s="31"/>
      <c r="E630" s="31"/>
      <c r="F630" s="31"/>
      <c r="G630" s="31"/>
      <c r="H630" s="31"/>
      <c r="I630" s="31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</row>
    <row r="631" spans="1:26" ht="13.5" customHeight="1">
      <c r="A631" s="31"/>
      <c r="B631" s="31"/>
      <c r="C631" s="31"/>
      <c r="D631" s="31"/>
      <c r="E631" s="31"/>
      <c r="F631" s="31"/>
      <c r="G631" s="31"/>
      <c r="H631" s="31"/>
      <c r="I631" s="31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</row>
    <row r="632" spans="1:26" ht="13.5" customHeight="1">
      <c r="A632" s="31"/>
      <c r="B632" s="31"/>
      <c r="C632" s="31"/>
      <c r="D632" s="31"/>
      <c r="E632" s="31"/>
      <c r="F632" s="31"/>
      <c r="G632" s="31"/>
      <c r="H632" s="31"/>
      <c r="I632" s="31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</row>
    <row r="633" spans="1:26" ht="13.5" customHeight="1">
      <c r="A633" s="31"/>
      <c r="B633" s="31"/>
      <c r="C633" s="31"/>
      <c r="D633" s="31"/>
      <c r="E633" s="31"/>
      <c r="F633" s="31"/>
      <c r="G633" s="31"/>
      <c r="H633" s="31"/>
      <c r="I633" s="31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</row>
    <row r="634" spans="1:26" ht="13.5" customHeight="1">
      <c r="A634" s="31"/>
      <c r="B634" s="31"/>
      <c r="C634" s="31"/>
      <c r="D634" s="31"/>
      <c r="E634" s="31"/>
      <c r="F634" s="31"/>
      <c r="G634" s="31"/>
      <c r="H634" s="31"/>
      <c r="I634" s="31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</row>
    <row r="635" spans="1:26" ht="13.5" customHeight="1">
      <c r="A635" s="31"/>
      <c r="B635" s="31"/>
      <c r="C635" s="31"/>
      <c r="D635" s="31"/>
      <c r="E635" s="31"/>
      <c r="F635" s="31"/>
      <c r="G635" s="31"/>
      <c r="H635" s="31"/>
      <c r="I635" s="31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</row>
    <row r="636" spans="1:26" ht="13.5" customHeight="1">
      <c r="A636" s="31"/>
      <c r="B636" s="31"/>
      <c r="C636" s="31"/>
      <c r="D636" s="31"/>
      <c r="E636" s="31"/>
      <c r="F636" s="31"/>
      <c r="G636" s="31"/>
      <c r="H636" s="31"/>
      <c r="I636" s="31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</row>
    <row r="637" spans="1:26" ht="13.5" customHeight="1">
      <c r="A637" s="31"/>
      <c r="B637" s="31"/>
      <c r="C637" s="31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</row>
    <row r="638" spans="1:26" ht="13.5" customHeight="1">
      <c r="A638" s="31"/>
      <c r="B638" s="31"/>
      <c r="C638" s="31"/>
      <c r="D638" s="31"/>
      <c r="E638" s="31"/>
      <c r="F638" s="31"/>
      <c r="G638" s="31"/>
      <c r="H638" s="31"/>
      <c r="I638" s="31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</row>
    <row r="639" spans="1:26" ht="13.5" customHeight="1">
      <c r="A639" s="31"/>
      <c r="B639" s="31"/>
      <c r="C639" s="31"/>
      <c r="D639" s="31"/>
      <c r="E639" s="31"/>
      <c r="F639" s="31"/>
      <c r="G639" s="31"/>
      <c r="H639" s="31"/>
      <c r="I639" s="31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</row>
    <row r="640" spans="1:26" ht="13.5" customHeight="1">
      <c r="A640" s="31"/>
      <c r="B640" s="31"/>
      <c r="C640" s="31"/>
      <c r="D640" s="31"/>
      <c r="E640" s="31"/>
      <c r="F640" s="31"/>
      <c r="G640" s="31"/>
      <c r="H640" s="31"/>
      <c r="I640" s="31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</row>
    <row r="641" spans="1:26" ht="13.5" customHeight="1">
      <c r="A641" s="31"/>
      <c r="B641" s="31"/>
      <c r="C641" s="31"/>
      <c r="D641" s="31"/>
      <c r="E641" s="31"/>
      <c r="F641" s="31"/>
      <c r="G641" s="31"/>
      <c r="H641" s="31"/>
      <c r="I641" s="31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</row>
    <row r="642" spans="1:26" ht="13.5" customHeight="1">
      <c r="A642" s="31"/>
      <c r="B642" s="31"/>
      <c r="C642" s="31"/>
      <c r="D642" s="31"/>
      <c r="E642" s="31"/>
      <c r="F642" s="31"/>
      <c r="G642" s="31"/>
      <c r="H642" s="31"/>
      <c r="I642" s="31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</row>
    <row r="643" spans="1:26" ht="13.5" customHeight="1">
      <c r="A643" s="31"/>
      <c r="B643" s="31"/>
      <c r="C643" s="31"/>
      <c r="D643" s="31"/>
      <c r="E643" s="31"/>
      <c r="F643" s="31"/>
      <c r="G643" s="31"/>
      <c r="H643" s="31"/>
      <c r="I643" s="31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</row>
    <row r="644" spans="1:26" ht="13.5" customHeight="1">
      <c r="A644" s="31"/>
      <c r="B644" s="31"/>
      <c r="C644" s="31"/>
      <c r="D644" s="31"/>
      <c r="E644" s="31"/>
      <c r="F644" s="31"/>
      <c r="G644" s="31"/>
      <c r="H644" s="31"/>
      <c r="I644" s="31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</row>
    <row r="645" spans="1:26" ht="13.5" customHeight="1">
      <c r="A645" s="31"/>
      <c r="B645" s="31"/>
      <c r="C645" s="31"/>
      <c r="D645" s="31"/>
      <c r="E645" s="31"/>
      <c r="F645" s="31"/>
      <c r="G645" s="31"/>
      <c r="H645" s="31"/>
      <c r="I645" s="31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</row>
    <row r="646" spans="1:26" ht="13.5" customHeight="1">
      <c r="A646" s="31"/>
      <c r="B646" s="31"/>
      <c r="C646" s="31"/>
      <c r="D646" s="31"/>
      <c r="E646" s="31"/>
      <c r="F646" s="31"/>
      <c r="G646" s="31"/>
      <c r="H646" s="31"/>
      <c r="I646" s="31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</row>
    <row r="647" spans="1:26" ht="13.5" customHeight="1">
      <c r="A647" s="31"/>
      <c r="B647" s="31"/>
      <c r="C647" s="31"/>
      <c r="D647" s="31"/>
      <c r="E647" s="31"/>
      <c r="F647" s="31"/>
      <c r="G647" s="31"/>
      <c r="H647" s="31"/>
      <c r="I647" s="31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</row>
    <row r="648" spans="1:26" ht="13.5" customHeight="1">
      <c r="A648" s="31"/>
      <c r="B648" s="31"/>
      <c r="C648" s="31"/>
      <c r="D648" s="31"/>
      <c r="E648" s="31"/>
      <c r="F648" s="31"/>
      <c r="G648" s="31"/>
      <c r="H648" s="31"/>
      <c r="I648" s="31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</row>
    <row r="649" spans="1:26" ht="13.5" customHeight="1">
      <c r="A649" s="31"/>
      <c r="B649" s="31"/>
      <c r="C649" s="31"/>
      <c r="D649" s="31"/>
      <c r="E649" s="31"/>
      <c r="F649" s="31"/>
      <c r="G649" s="31"/>
      <c r="H649" s="31"/>
      <c r="I649" s="31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</row>
    <row r="650" spans="1:26" ht="13.5" customHeight="1">
      <c r="A650" s="31"/>
      <c r="B650" s="31"/>
      <c r="C650" s="31"/>
      <c r="D650" s="31"/>
      <c r="E650" s="31"/>
      <c r="F650" s="31"/>
      <c r="G650" s="31"/>
      <c r="H650" s="31"/>
      <c r="I650" s="31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</row>
    <row r="651" spans="1:26" ht="13.5" customHeight="1">
      <c r="A651" s="31"/>
      <c r="B651" s="31"/>
      <c r="C651" s="31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</row>
    <row r="652" spans="1:26" ht="13.5" customHeight="1">
      <c r="A652" s="31"/>
      <c r="B652" s="31"/>
      <c r="C652" s="31"/>
      <c r="D652" s="31"/>
      <c r="E652" s="31"/>
      <c r="F652" s="31"/>
      <c r="G652" s="31"/>
      <c r="H652" s="31"/>
      <c r="I652" s="31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</row>
    <row r="653" spans="1:26" ht="13.5" customHeight="1">
      <c r="A653" s="31"/>
      <c r="B653" s="31"/>
      <c r="C653" s="31"/>
      <c r="D653" s="31"/>
      <c r="E653" s="31"/>
      <c r="F653" s="31"/>
      <c r="G653" s="31"/>
      <c r="H653" s="31"/>
      <c r="I653" s="31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</row>
    <row r="654" spans="1:26" ht="13.5" customHeight="1">
      <c r="A654" s="31"/>
      <c r="B654" s="31"/>
      <c r="C654" s="31"/>
      <c r="D654" s="31"/>
      <c r="E654" s="31"/>
      <c r="F654" s="31"/>
      <c r="G654" s="31"/>
      <c r="H654" s="31"/>
      <c r="I654" s="31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</row>
    <row r="655" spans="1:26" ht="13.5" customHeight="1">
      <c r="A655" s="31"/>
      <c r="B655" s="31"/>
      <c r="C655" s="31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</row>
    <row r="656" spans="1:26" ht="13.5" customHeight="1">
      <c r="A656" s="31"/>
      <c r="B656" s="31"/>
      <c r="C656" s="31"/>
      <c r="D656" s="31"/>
      <c r="E656" s="31"/>
      <c r="F656" s="31"/>
      <c r="G656" s="31"/>
      <c r="H656" s="31"/>
      <c r="I656" s="31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</row>
    <row r="657" spans="1:26" ht="13.5" customHeight="1">
      <c r="A657" s="31"/>
      <c r="B657" s="31"/>
      <c r="C657" s="31"/>
      <c r="D657" s="31"/>
      <c r="E657" s="31"/>
      <c r="F657" s="31"/>
      <c r="G657" s="31"/>
      <c r="H657" s="31"/>
      <c r="I657" s="31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</row>
    <row r="658" spans="1:26" ht="13.5" customHeight="1">
      <c r="A658" s="31"/>
      <c r="B658" s="31"/>
      <c r="C658" s="31"/>
      <c r="D658" s="31"/>
      <c r="E658" s="31"/>
      <c r="F658" s="31"/>
      <c r="G658" s="31"/>
      <c r="H658" s="31"/>
      <c r="I658" s="31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</row>
    <row r="659" spans="1:26" ht="13.5" customHeight="1">
      <c r="A659" s="31"/>
      <c r="B659" s="31"/>
      <c r="C659" s="31"/>
      <c r="D659" s="31"/>
      <c r="E659" s="31"/>
      <c r="F659" s="31"/>
      <c r="G659" s="31"/>
      <c r="H659" s="31"/>
      <c r="I659" s="31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</row>
    <row r="660" spans="1:26" ht="13.5" customHeight="1">
      <c r="A660" s="31"/>
      <c r="B660" s="31"/>
      <c r="C660" s="31"/>
      <c r="D660" s="31"/>
      <c r="E660" s="31"/>
      <c r="F660" s="31"/>
      <c r="G660" s="31"/>
      <c r="H660" s="31"/>
      <c r="I660" s="31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</row>
    <row r="661" spans="1:26" ht="13.5" customHeight="1">
      <c r="A661" s="31"/>
      <c r="B661" s="31"/>
      <c r="C661" s="31"/>
      <c r="D661" s="31"/>
      <c r="E661" s="31"/>
      <c r="F661" s="31"/>
      <c r="G661" s="31"/>
      <c r="H661" s="31"/>
      <c r="I661" s="31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</row>
    <row r="662" spans="1:26" ht="13.5" customHeight="1">
      <c r="A662" s="31"/>
      <c r="B662" s="31"/>
      <c r="C662" s="31"/>
      <c r="D662" s="31"/>
      <c r="E662" s="31"/>
      <c r="F662" s="31"/>
      <c r="G662" s="31"/>
      <c r="H662" s="31"/>
      <c r="I662" s="31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</row>
    <row r="663" spans="1:26" ht="13.5" customHeight="1">
      <c r="A663" s="31"/>
      <c r="B663" s="31"/>
      <c r="C663" s="31"/>
      <c r="D663" s="31"/>
      <c r="E663" s="31"/>
      <c r="F663" s="31"/>
      <c r="G663" s="31"/>
      <c r="H663" s="31"/>
      <c r="I663" s="31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</row>
    <row r="664" spans="1:26" ht="13.5" customHeight="1">
      <c r="A664" s="31"/>
      <c r="B664" s="31"/>
      <c r="C664" s="31"/>
      <c r="D664" s="31"/>
      <c r="E664" s="31"/>
      <c r="F664" s="31"/>
      <c r="G664" s="31"/>
      <c r="H664" s="31"/>
      <c r="I664" s="31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</row>
    <row r="665" spans="1:26" ht="13.5" customHeight="1">
      <c r="A665" s="31"/>
      <c r="B665" s="31"/>
      <c r="C665" s="31"/>
      <c r="D665" s="31"/>
      <c r="E665" s="31"/>
      <c r="F665" s="31"/>
      <c r="G665" s="31"/>
      <c r="H665" s="31"/>
      <c r="I665" s="31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</row>
    <row r="666" spans="1:26" ht="13.5" customHeight="1">
      <c r="A666" s="31"/>
      <c r="B666" s="31"/>
      <c r="C666" s="31"/>
      <c r="D666" s="31"/>
      <c r="E666" s="31"/>
      <c r="F666" s="31"/>
      <c r="G666" s="31"/>
      <c r="H666" s="31"/>
      <c r="I666" s="31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</row>
    <row r="667" spans="1:26" ht="13.5" customHeight="1">
      <c r="A667" s="31"/>
      <c r="B667" s="31"/>
      <c r="C667" s="31"/>
      <c r="D667" s="31"/>
      <c r="E667" s="31"/>
      <c r="F667" s="31"/>
      <c r="G667" s="31"/>
      <c r="H667" s="31"/>
      <c r="I667" s="31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</row>
    <row r="668" spans="1:26" ht="13.5" customHeight="1">
      <c r="A668" s="31"/>
      <c r="B668" s="31"/>
      <c r="C668" s="31"/>
      <c r="D668" s="31"/>
      <c r="E668" s="31"/>
      <c r="F668" s="31"/>
      <c r="G668" s="31"/>
      <c r="H668" s="31"/>
      <c r="I668" s="31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</row>
    <row r="669" spans="1:26" ht="13.5" customHeight="1">
      <c r="A669" s="31"/>
      <c r="B669" s="31"/>
      <c r="C669" s="31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</row>
    <row r="670" spans="1:26" ht="13.5" customHeight="1">
      <c r="A670" s="31"/>
      <c r="B670" s="31"/>
      <c r="C670" s="31"/>
      <c r="D670" s="31"/>
      <c r="E670" s="31"/>
      <c r="F670" s="31"/>
      <c r="G670" s="31"/>
      <c r="H670" s="31"/>
      <c r="I670" s="31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</row>
    <row r="671" spans="1:26" ht="13.5" customHeight="1">
      <c r="A671" s="31"/>
      <c r="B671" s="31"/>
      <c r="C671" s="31"/>
      <c r="D671" s="31"/>
      <c r="E671" s="31"/>
      <c r="F671" s="31"/>
      <c r="G671" s="31"/>
      <c r="H671" s="31"/>
      <c r="I671" s="31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</row>
    <row r="672" spans="1:26" ht="13.5" customHeight="1">
      <c r="A672" s="31"/>
      <c r="B672" s="31"/>
      <c r="C672" s="31"/>
      <c r="D672" s="31"/>
      <c r="E672" s="31"/>
      <c r="F672" s="31"/>
      <c r="G672" s="31"/>
      <c r="H672" s="31"/>
      <c r="I672" s="31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</row>
    <row r="673" spans="1:26" ht="13.5" customHeight="1">
      <c r="A673" s="31"/>
      <c r="B673" s="31"/>
      <c r="C673" s="31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</row>
    <row r="674" spans="1:26" ht="13.5" customHeight="1">
      <c r="A674" s="31"/>
      <c r="B674" s="31"/>
      <c r="C674" s="31"/>
      <c r="D674" s="31"/>
      <c r="E674" s="31"/>
      <c r="F674" s="31"/>
      <c r="G674" s="31"/>
      <c r="H674" s="31"/>
      <c r="I674" s="31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</row>
    <row r="675" spans="1:26" ht="13.5" customHeight="1">
      <c r="A675" s="31"/>
      <c r="B675" s="31"/>
      <c r="C675" s="31"/>
      <c r="D675" s="31"/>
      <c r="E675" s="31"/>
      <c r="F675" s="31"/>
      <c r="G675" s="31"/>
      <c r="H675" s="31"/>
      <c r="I675" s="31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</row>
    <row r="676" spans="1:26" ht="13.5" customHeight="1">
      <c r="A676" s="31"/>
      <c r="B676" s="31"/>
      <c r="C676" s="31"/>
      <c r="D676" s="31"/>
      <c r="E676" s="31"/>
      <c r="F676" s="31"/>
      <c r="G676" s="31"/>
      <c r="H676" s="31"/>
      <c r="I676" s="31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</row>
    <row r="677" spans="1:26" ht="13.5" customHeight="1">
      <c r="A677" s="31"/>
      <c r="B677" s="31"/>
      <c r="C677" s="31"/>
      <c r="D677" s="31"/>
      <c r="E677" s="31"/>
      <c r="F677" s="31"/>
      <c r="G677" s="31"/>
      <c r="H677" s="31"/>
      <c r="I677" s="31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</row>
    <row r="678" spans="1:26" ht="13.5" customHeight="1">
      <c r="A678" s="31"/>
      <c r="B678" s="31"/>
      <c r="C678" s="31"/>
      <c r="D678" s="31"/>
      <c r="E678" s="31"/>
      <c r="F678" s="31"/>
      <c r="G678" s="31"/>
      <c r="H678" s="31"/>
      <c r="I678" s="31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</row>
    <row r="679" spans="1:26" ht="13.5" customHeight="1">
      <c r="A679" s="31"/>
      <c r="B679" s="31"/>
      <c r="C679" s="31"/>
      <c r="D679" s="31"/>
      <c r="E679" s="31"/>
      <c r="F679" s="31"/>
      <c r="G679" s="31"/>
      <c r="H679" s="31"/>
      <c r="I679" s="31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</row>
    <row r="680" spans="1:26" ht="13.5" customHeight="1">
      <c r="A680" s="31"/>
      <c r="B680" s="31"/>
      <c r="C680" s="31"/>
      <c r="D680" s="31"/>
      <c r="E680" s="31"/>
      <c r="F680" s="31"/>
      <c r="G680" s="31"/>
      <c r="H680" s="31"/>
      <c r="I680" s="31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</row>
    <row r="681" spans="1:26" ht="13.5" customHeight="1">
      <c r="A681" s="31"/>
      <c r="B681" s="31"/>
      <c r="C681" s="31"/>
      <c r="D681" s="31"/>
      <c r="E681" s="31"/>
      <c r="F681" s="31"/>
      <c r="G681" s="31"/>
      <c r="H681" s="31"/>
      <c r="I681" s="31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</row>
    <row r="682" spans="1:26" ht="13.5" customHeight="1">
      <c r="A682" s="31"/>
      <c r="B682" s="31"/>
      <c r="C682" s="31"/>
      <c r="D682" s="31"/>
      <c r="E682" s="31"/>
      <c r="F682" s="31"/>
      <c r="G682" s="31"/>
      <c r="H682" s="31"/>
      <c r="I682" s="31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</row>
    <row r="683" spans="1:26" ht="13.5" customHeight="1">
      <c r="A683" s="31"/>
      <c r="B683" s="31"/>
      <c r="C683" s="31"/>
      <c r="D683" s="31"/>
      <c r="E683" s="31"/>
      <c r="F683" s="31"/>
      <c r="G683" s="31"/>
      <c r="H683" s="31"/>
      <c r="I683" s="31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</row>
    <row r="684" spans="1:26" ht="13.5" customHeight="1">
      <c r="A684" s="31"/>
      <c r="B684" s="31"/>
      <c r="C684" s="31"/>
      <c r="D684" s="31"/>
      <c r="E684" s="31"/>
      <c r="F684" s="31"/>
      <c r="G684" s="31"/>
      <c r="H684" s="31"/>
      <c r="I684" s="31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</row>
    <row r="685" spans="1:26" ht="13.5" customHeight="1">
      <c r="A685" s="31"/>
      <c r="B685" s="31"/>
      <c r="C685" s="31"/>
      <c r="D685" s="31"/>
      <c r="E685" s="31"/>
      <c r="F685" s="31"/>
      <c r="G685" s="31"/>
      <c r="H685" s="31"/>
      <c r="I685" s="31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</row>
    <row r="686" spans="1:26" ht="13.5" customHeight="1">
      <c r="A686" s="31"/>
      <c r="B686" s="31"/>
      <c r="C686" s="31"/>
      <c r="D686" s="31"/>
      <c r="E686" s="31"/>
      <c r="F686" s="31"/>
      <c r="G686" s="31"/>
      <c r="H686" s="31"/>
      <c r="I686" s="31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</row>
    <row r="687" spans="1:26" ht="13.5" customHeight="1">
      <c r="A687" s="31"/>
      <c r="B687" s="31"/>
      <c r="C687" s="31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</row>
    <row r="688" spans="1:26" ht="13.5" customHeight="1">
      <c r="A688" s="31"/>
      <c r="B688" s="31"/>
      <c r="C688" s="31"/>
      <c r="D688" s="31"/>
      <c r="E688" s="31"/>
      <c r="F688" s="31"/>
      <c r="G688" s="31"/>
      <c r="H688" s="31"/>
      <c r="I688" s="31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</row>
    <row r="689" spans="1:26" ht="13.5" customHeight="1">
      <c r="A689" s="31"/>
      <c r="B689" s="31"/>
      <c r="C689" s="31"/>
      <c r="D689" s="31"/>
      <c r="E689" s="31"/>
      <c r="F689" s="31"/>
      <c r="G689" s="31"/>
      <c r="H689" s="31"/>
      <c r="I689" s="31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</row>
    <row r="690" spans="1:26" ht="13.5" customHeight="1">
      <c r="A690" s="31"/>
      <c r="B690" s="31"/>
      <c r="C690" s="31"/>
      <c r="D690" s="31"/>
      <c r="E690" s="31"/>
      <c r="F690" s="31"/>
      <c r="G690" s="31"/>
      <c r="H690" s="31"/>
      <c r="I690" s="31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</row>
    <row r="691" spans="1:26" ht="13.5" customHeight="1">
      <c r="A691" s="31"/>
      <c r="B691" s="31"/>
      <c r="C691" s="31"/>
      <c r="D691" s="31"/>
      <c r="E691" s="31"/>
      <c r="F691" s="31"/>
      <c r="G691" s="31"/>
      <c r="H691" s="31"/>
      <c r="I691" s="31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</row>
    <row r="692" spans="1:26" ht="13.5" customHeight="1">
      <c r="A692" s="31"/>
      <c r="B692" s="31"/>
      <c r="C692" s="31"/>
      <c r="D692" s="31"/>
      <c r="E692" s="31"/>
      <c r="F692" s="31"/>
      <c r="G692" s="31"/>
      <c r="H692" s="31"/>
      <c r="I692" s="31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</row>
    <row r="693" spans="1:26" ht="13.5" customHeight="1">
      <c r="A693" s="31"/>
      <c r="B693" s="31"/>
      <c r="C693" s="31"/>
      <c r="D693" s="31"/>
      <c r="E693" s="31"/>
      <c r="F693" s="31"/>
      <c r="G693" s="31"/>
      <c r="H693" s="31"/>
      <c r="I693" s="31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</row>
    <row r="694" spans="1:26" ht="13.5" customHeight="1">
      <c r="A694" s="31"/>
      <c r="B694" s="31"/>
      <c r="C694" s="31"/>
      <c r="D694" s="31"/>
      <c r="E694" s="31"/>
      <c r="F694" s="31"/>
      <c r="G694" s="31"/>
      <c r="H694" s="31"/>
      <c r="I694" s="31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</row>
    <row r="695" spans="1:26" ht="13.5" customHeight="1">
      <c r="A695" s="31"/>
      <c r="B695" s="31"/>
      <c r="C695" s="31"/>
      <c r="D695" s="31"/>
      <c r="E695" s="31"/>
      <c r="F695" s="31"/>
      <c r="G695" s="31"/>
      <c r="H695" s="31"/>
      <c r="I695" s="31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</row>
    <row r="696" spans="1:26" ht="13.5" customHeight="1">
      <c r="A696" s="31"/>
      <c r="B696" s="31"/>
      <c r="C696" s="31"/>
      <c r="D696" s="31"/>
      <c r="E696" s="31"/>
      <c r="F696" s="31"/>
      <c r="G696" s="31"/>
      <c r="H696" s="31"/>
      <c r="I696" s="31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</row>
    <row r="697" spans="1:26" ht="13.5" customHeight="1">
      <c r="A697" s="31"/>
      <c r="B697" s="31"/>
      <c r="C697" s="31"/>
      <c r="D697" s="31"/>
      <c r="E697" s="31"/>
      <c r="F697" s="31"/>
      <c r="G697" s="31"/>
      <c r="H697" s="31"/>
      <c r="I697" s="31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</row>
    <row r="698" spans="1:26" ht="13.5" customHeight="1">
      <c r="A698" s="31"/>
      <c r="B698" s="31"/>
      <c r="C698" s="31"/>
      <c r="D698" s="31"/>
      <c r="E698" s="31"/>
      <c r="F698" s="31"/>
      <c r="G698" s="31"/>
      <c r="H698" s="31"/>
      <c r="I698" s="31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</row>
    <row r="699" spans="1:26" ht="13.5" customHeight="1">
      <c r="A699" s="31"/>
      <c r="B699" s="31"/>
      <c r="C699" s="31"/>
      <c r="D699" s="31"/>
      <c r="E699" s="31"/>
      <c r="F699" s="31"/>
      <c r="G699" s="31"/>
      <c r="H699" s="31"/>
      <c r="I699" s="31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</row>
    <row r="700" spans="1:26" ht="13.5" customHeight="1">
      <c r="A700" s="31"/>
      <c r="B700" s="31"/>
      <c r="C700" s="31"/>
      <c r="D700" s="31"/>
      <c r="E700" s="31"/>
      <c r="F700" s="31"/>
      <c r="G700" s="31"/>
      <c r="H700" s="31"/>
      <c r="I700" s="31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</row>
    <row r="701" spans="1:26" ht="13.5" customHeight="1">
      <c r="A701" s="31"/>
      <c r="B701" s="31"/>
      <c r="C701" s="31"/>
      <c r="D701" s="31"/>
      <c r="E701" s="31"/>
      <c r="F701" s="31"/>
      <c r="G701" s="31"/>
      <c r="H701" s="31"/>
      <c r="I701" s="31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</row>
    <row r="702" spans="1:26" ht="13.5" customHeight="1">
      <c r="A702" s="31"/>
      <c r="B702" s="31"/>
      <c r="C702" s="31"/>
      <c r="D702" s="31"/>
      <c r="E702" s="31"/>
      <c r="F702" s="31"/>
      <c r="G702" s="31"/>
      <c r="H702" s="31"/>
      <c r="I702" s="31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</row>
    <row r="703" spans="1:26" ht="13.5" customHeight="1">
      <c r="A703" s="31"/>
      <c r="B703" s="31"/>
      <c r="C703" s="31"/>
      <c r="D703" s="31"/>
      <c r="E703" s="31"/>
      <c r="F703" s="31"/>
      <c r="G703" s="31"/>
      <c r="H703" s="31"/>
      <c r="I703" s="31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</row>
    <row r="704" spans="1:26" ht="13.5" customHeight="1">
      <c r="A704" s="31"/>
      <c r="B704" s="31"/>
      <c r="C704" s="31"/>
      <c r="D704" s="31"/>
      <c r="E704" s="31"/>
      <c r="F704" s="31"/>
      <c r="G704" s="31"/>
      <c r="H704" s="31"/>
      <c r="I704" s="31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</row>
    <row r="705" spans="1:26" ht="13.5" customHeight="1">
      <c r="A705" s="31"/>
      <c r="B705" s="31"/>
      <c r="C705" s="31"/>
      <c r="D705" s="31"/>
      <c r="E705" s="31"/>
      <c r="F705" s="31"/>
      <c r="G705" s="31"/>
      <c r="H705" s="31"/>
      <c r="I705" s="31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</row>
    <row r="706" spans="1:26" ht="13.5" customHeight="1">
      <c r="A706" s="31"/>
      <c r="B706" s="31"/>
      <c r="C706" s="31"/>
      <c r="D706" s="31"/>
      <c r="E706" s="31"/>
      <c r="F706" s="31"/>
      <c r="G706" s="31"/>
      <c r="H706" s="31"/>
      <c r="I706" s="31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</row>
    <row r="707" spans="1:26" ht="13.5" customHeight="1">
      <c r="A707" s="31"/>
      <c r="B707" s="31"/>
      <c r="C707" s="31"/>
      <c r="D707" s="31"/>
      <c r="E707" s="31"/>
      <c r="F707" s="31"/>
      <c r="G707" s="31"/>
      <c r="H707" s="31"/>
      <c r="I707" s="31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</row>
    <row r="708" spans="1:26" ht="13.5" customHeight="1">
      <c r="A708" s="31"/>
      <c r="B708" s="31"/>
      <c r="C708" s="31"/>
      <c r="D708" s="31"/>
      <c r="E708" s="31"/>
      <c r="F708" s="31"/>
      <c r="G708" s="31"/>
      <c r="H708" s="31"/>
      <c r="I708" s="31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</row>
    <row r="709" spans="1:26" ht="13.5" customHeight="1">
      <c r="A709" s="31"/>
      <c r="B709" s="31"/>
      <c r="C709" s="31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</row>
    <row r="710" spans="1:26" ht="13.5" customHeight="1">
      <c r="A710" s="31"/>
      <c r="B710" s="31"/>
      <c r="C710" s="31"/>
      <c r="D710" s="31"/>
      <c r="E710" s="31"/>
      <c r="F710" s="31"/>
      <c r="G710" s="31"/>
      <c r="H710" s="31"/>
      <c r="I710" s="31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</row>
    <row r="711" spans="1:26" ht="13.5" customHeight="1">
      <c r="A711" s="31"/>
      <c r="B711" s="31"/>
      <c r="C711" s="31"/>
      <c r="D711" s="31"/>
      <c r="E711" s="31"/>
      <c r="F711" s="31"/>
      <c r="G711" s="31"/>
      <c r="H711" s="31"/>
      <c r="I711" s="31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</row>
    <row r="712" spans="1:26" ht="13.5" customHeight="1">
      <c r="A712" s="31"/>
      <c r="B712" s="31"/>
      <c r="C712" s="31"/>
      <c r="D712" s="31"/>
      <c r="E712" s="31"/>
      <c r="F712" s="31"/>
      <c r="G712" s="31"/>
      <c r="H712" s="31"/>
      <c r="I712" s="31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</row>
    <row r="713" spans="1:26" ht="13.5" customHeight="1">
      <c r="A713" s="31"/>
      <c r="B713" s="31"/>
      <c r="C713" s="31"/>
      <c r="D713" s="31"/>
      <c r="E713" s="31"/>
      <c r="F713" s="31"/>
      <c r="G713" s="31"/>
      <c r="H713" s="31"/>
      <c r="I713" s="31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</row>
    <row r="714" spans="1:26" ht="13.5" customHeight="1">
      <c r="A714" s="31"/>
      <c r="B714" s="31"/>
      <c r="C714" s="31"/>
      <c r="D714" s="31"/>
      <c r="E714" s="31"/>
      <c r="F714" s="31"/>
      <c r="G714" s="31"/>
      <c r="H714" s="31"/>
      <c r="I714" s="31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</row>
    <row r="715" spans="1:26" ht="13.5" customHeight="1">
      <c r="A715" s="31"/>
      <c r="B715" s="31"/>
      <c r="C715" s="31"/>
      <c r="D715" s="31"/>
      <c r="E715" s="31"/>
      <c r="F715" s="31"/>
      <c r="G715" s="31"/>
      <c r="H715" s="31"/>
      <c r="I715" s="31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</row>
    <row r="716" spans="1:26" ht="13.5" customHeight="1">
      <c r="A716" s="31"/>
      <c r="B716" s="31"/>
      <c r="C716" s="31"/>
      <c r="D716" s="31"/>
      <c r="E716" s="31"/>
      <c r="F716" s="31"/>
      <c r="G716" s="31"/>
      <c r="H716" s="31"/>
      <c r="I716" s="31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</row>
    <row r="717" spans="1:26" ht="13.5" customHeight="1">
      <c r="A717" s="31"/>
      <c r="B717" s="31"/>
      <c r="C717" s="31"/>
      <c r="D717" s="31"/>
      <c r="E717" s="31"/>
      <c r="F717" s="31"/>
      <c r="G717" s="31"/>
      <c r="H717" s="31"/>
      <c r="I717" s="31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</row>
    <row r="718" spans="1:26" ht="13.5" customHeight="1">
      <c r="A718" s="31"/>
      <c r="B718" s="31"/>
      <c r="C718" s="31"/>
      <c r="D718" s="31"/>
      <c r="E718" s="31"/>
      <c r="F718" s="31"/>
      <c r="G718" s="31"/>
      <c r="H718" s="31"/>
      <c r="I718" s="31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</row>
    <row r="719" spans="1:26" ht="13.5" customHeight="1">
      <c r="A719" s="31"/>
      <c r="B719" s="31"/>
      <c r="C719" s="31"/>
      <c r="D719" s="31"/>
      <c r="E719" s="31"/>
      <c r="F719" s="31"/>
      <c r="G719" s="31"/>
      <c r="H719" s="31"/>
      <c r="I719" s="31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</row>
    <row r="720" spans="1:26" ht="13.5" customHeight="1">
      <c r="A720" s="31"/>
      <c r="B720" s="31"/>
      <c r="C720" s="31"/>
      <c r="D720" s="31"/>
      <c r="E720" s="31"/>
      <c r="F720" s="31"/>
      <c r="G720" s="31"/>
      <c r="H720" s="31"/>
      <c r="I720" s="31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</row>
    <row r="721" spans="1:26" ht="13.5" customHeight="1">
      <c r="A721" s="31"/>
      <c r="B721" s="31"/>
      <c r="C721" s="31"/>
      <c r="D721" s="31"/>
      <c r="E721" s="31"/>
      <c r="F721" s="31"/>
      <c r="G721" s="31"/>
      <c r="H721" s="31"/>
      <c r="I721" s="31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</row>
    <row r="722" spans="1:26" ht="13.5" customHeight="1">
      <c r="A722" s="31"/>
      <c r="B722" s="31"/>
      <c r="C722" s="31"/>
      <c r="D722" s="31"/>
      <c r="E722" s="31"/>
      <c r="F722" s="31"/>
      <c r="G722" s="31"/>
      <c r="H722" s="31"/>
      <c r="I722" s="31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</row>
    <row r="723" spans="1:26" ht="13.5" customHeight="1">
      <c r="A723" s="31"/>
      <c r="B723" s="31"/>
      <c r="C723" s="31"/>
      <c r="D723" s="31"/>
      <c r="E723" s="31"/>
      <c r="F723" s="31"/>
      <c r="G723" s="31"/>
      <c r="H723" s="31"/>
      <c r="I723" s="31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</row>
    <row r="724" spans="1:26" ht="13.5" customHeight="1">
      <c r="A724" s="31"/>
      <c r="B724" s="31"/>
      <c r="C724" s="31"/>
      <c r="D724" s="31"/>
      <c r="E724" s="31"/>
      <c r="F724" s="31"/>
      <c r="G724" s="31"/>
      <c r="H724" s="31"/>
      <c r="I724" s="31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</row>
    <row r="725" spans="1:26" ht="13.5" customHeight="1">
      <c r="A725" s="31"/>
      <c r="B725" s="31"/>
      <c r="C725" s="31"/>
      <c r="D725" s="31"/>
      <c r="E725" s="31"/>
      <c r="F725" s="31"/>
      <c r="G725" s="31"/>
      <c r="H725" s="31"/>
      <c r="I725" s="31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</row>
    <row r="726" spans="1:26" ht="13.5" customHeight="1">
      <c r="A726" s="31"/>
      <c r="B726" s="31"/>
      <c r="C726" s="31"/>
      <c r="D726" s="31"/>
      <c r="E726" s="31"/>
      <c r="F726" s="31"/>
      <c r="G726" s="31"/>
      <c r="H726" s="31"/>
      <c r="I726" s="31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</row>
    <row r="727" spans="1:26" ht="13.5" customHeight="1">
      <c r="A727" s="31"/>
      <c r="B727" s="31"/>
      <c r="C727" s="31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</row>
    <row r="728" spans="1:26" ht="13.5" customHeight="1">
      <c r="A728" s="31"/>
      <c r="B728" s="31"/>
      <c r="C728" s="31"/>
      <c r="D728" s="31"/>
      <c r="E728" s="31"/>
      <c r="F728" s="31"/>
      <c r="G728" s="31"/>
      <c r="H728" s="31"/>
      <c r="I728" s="31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</row>
    <row r="729" spans="1:26" ht="13.5" customHeight="1">
      <c r="A729" s="31"/>
      <c r="B729" s="31"/>
      <c r="C729" s="31"/>
      <c r="D729" s="31"/>
      <c r="E729" s="31"/>
      <c r="F729" s="31"/>
      <c r="G729" s="31"/>
      <c r="H729" s="31"/>
      <c r="I729" s="31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</row>
    <row r="730" spans="1:26" ht="13.5" customHeight="1">
      <c r="A730" s="31"/>
      <c r="B730" s="31"/>
      <c r="C730" s="31"/>
      <c r="D730" s="31"/>
      <c r="E730" s="31"/>
      <c r="F730" s="31"/>
      <c r="G730" s="31"/>
      <c r="H730" s="31"/>
      <c r="I730" s="31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</row>
    <row r="731" spans="1:26" ht="13.5" customHeight="1">
      <c r="A731" s="31"/>
      <c r="B731" s="31"/>
      <c r="C731" s="31"/>
      <c r="D731" s="31"/>
      <c r="E731" s="31"/>
      <c r="F731" s="31"/>
      <c r="G731" s="31"/>
      <c r="H731" s="31"/>
      <c r="I731" s="31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</row>
    <row r="732" spans="1:26" ht="13.5" customHeight="1">
      <c r="A732" s="31"/>
      <c r="B732" s="31"/>
      <c r="C732" s="31"/>
      <c r="D732" s="31"/>
      <c r="E732" s="31"/>
      <c r="F732" s="31"/>
      <c r="G732" s="31"/>
      <c r="H732" s="31"/>
      <c r="I732" s="31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</row>
    <row r="733" spans="1:26" ht="13.5" customHeight="1">
      <c r="A733" s="31"/>
      <c r="B733" s="31"/>
      <c r="C733" s="31"/>
      <c r="D733" s="31"/>
      <c r="E733" s="31"/>
      <c r="F733" s="31"/>
      <c r="G733" s="31"/>
      <c r="H733" s="31"/>
      <c r="I733" s="31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</row>
    <row r="734" spans="1:26" ht="13.5" customHeight="1">
      <c r="A734" s="31"/>
      <c r="B734" s="31"/>
      <c r="C734" s="31"/>
      <c r="D734" s="31"/>
      <c r="E734" s="31"/>
      <c r="F734" s="31"/>
      <c r="G734" s="31"/>
      <c r="H734" s="31"/>
      <c r="I734" s="31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</row>
    <row r="735" spans="1:26" ht="13.5" customHeight="1">
      <c r="A735" s="31"/>
      <c r="B735" s="31"/>
      <c r="C735" s="31"/>
      <c r="D735" s="31"/>
      <c r="E735" s="31"/>
      <c r="F735" s="31"/>
      <c r="G735" s="31"/>
      <c r="H735" s="31"/>
      <c r="I735" s="31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</row>
    <row r="736" spans="1:26" ht="13.5" customHeight="1">
      <c r="A736" s="31"/>
      <c r="B736" s="31"/>
      <c r="C736" s="31"/>
      <c r="D736" s="31"/>
      <c r="E736" s="31"/>
      <c r="F736" s="31"/>
      <c r="G736" s="31"/>
      <c r="H736" s="31"/>
      <c r="I736" s="31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</row>
    <row r="737" spans="1:26" ht="13.5" customHeight="1">
      <c r="A737" s="31"/>
      <c r="B737" s="31"/>
      <c r="C737" s="31"/>
      <c r="D737" s="31"/>
      <c r="E737" s="31"/>
      <c r="F737" s="31"/>
      <c r="G737" s="31"/>
      <c r="H737" s="31"/>
      <c r="I737" s="31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</row>
    <row r="738" spans="1:26" ht="13.5" customHeight="1">
      <c r="A738" s="31"/>
      <c r="B738" s="31"/>
      <c r="C738" s="31"/>
      <c r="D738" s="31"/>
      <c r="E738" s="31"/>
      <c r="F738" s="31"/>
      <c r="G738" s="31"/>
      <c r="H738" s="31"/>
      <c r="I738" s="31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</row>
    <row r="739" spans="1:26" ht="13.5" customHeight="1">
      <c r="A739" s="31"/>
      <c r="B739" s="31"/>
      <c r="C739" s="31"/>
      <c r="D739" s="31"/>
      <c r="E739" s="31"/>
      <c r="F739" s="31"/>
      <c r="G739" s="31"/>
      <c r="H739" s="31"/>
      <c r="I739" s="31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</row>
    <row r="740" spans="1:26" ht="13.5" customHeight="1">
      <c r="A740" s="31"/>
      <c r="B740" s="31"/>
      <c r="C740" s="31"/>
      <c r="D740" s="31"/>
      <c r="E740" s="31"/>
      <c r="F740" s="31"/>
      <c r="G740" s="31"/>
      <c r="H740" s="31"/>
      <c r="I740" s="31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</row>
    <row r="741" spans="1:26" ht="13.5" customHeight="1">
      <c r="A741" s="31"/>
      <c r="B741" s="31"/>
      <c r="C741" s="31"/>
      <c r="D741" s="31"/>
      <c r="E741" s="31"/>
      <c r="F741" s="31"/>
      <c r="G741" s="31"/>
      <c r="H741" s="31"/>
      <c r="I741" s="31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</row>
    <row r="742" spans="1:26" ht="13.5" customHeight="1">
      <c r="A742" s="31"/>
      <c r="B742" s="31"/>
      <c r="C742" s="31"/>
      <c r="D742" s="31"/>
      <c r="E742" s="31"/>
      <c r="F742" s="31"/>
      <c r="G742" s="31"/>
      <c r="H742" s="31"/>
      <c r="I742" s="31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</row>
    <row r="743" spans="1:26" ht="13.5" customHeight="1">
      <c r="A743" s="31"/>
      <c r="B743" s="31"/>
      <c r="C743" s="31"/>
      <c r="D743" s="31"/>
      <c r="E743" s="31"/>
      <c r="F743" s="31"/>
      <c r="G743" s="31"/>
      <c r="H743" s="31"/>
      <c r="I743" s="31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</row>
    <row r="744" spans="1:26" ht="13.5" customHeight="1">
      <c r="A744" s="31"/>
      <c r="B744" s="31"/>
      <c r="C744" s="31"/>
      <c r="D744" s="31"/>
      <c r="E744" s="31"/>
      <c r="F744" s="31"/>
      <c r="G744" s="31"/>
      <c r="H744" s="31"/>
      <c r="I744" s="31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</row>
    <row r="745" spans="1:26" ht="13.5" customHeight="1">
      <c r="A745" s="31"/>
      <c r="B745" s="31"/>
      <c r="C745" s="31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</row>
    <row r="746" spans="1:26" ht="13.5" customHeight="1">
      <c r="A746" s="31"/>
      <c r="B746" s="31"/>
      <c r="C746" s="31"/>
      <c r="D746" s="31"/>
      <c r="E746" s="31"/>
      <c r="F746" s="31"/>
      <c r="G746" s="31"/>
      <c r="H746" s="31"/>
      <c r="I746" s="31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</row>
    <row r="747" spans="1:26" ht="13.5" customHeight="1">
      <c r="A747" s="31"/>
      <c r="B747" s="31"/>
      <c r="C747" s="31"/>
      <c r="D747" s="31"/>
      <c r="E747" s="31"/>
      <c r="F747" s="31"/>
      <c r="G747" s="31"/>
      <c r="H747" s="31"/>
      <c r="I747" s="31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</row>
    <row r="748" spans="1:26" ht="13.5" customHeight="1">
      <c r="A748" s="31"/>
      <c r="B748" s="31"/>
      <c r="C748" s="31"/>
      <c r="D748" s="31"/>
      <c r="E748" s="31"/>
      <c r="F748" s="31"/>
      <c r="G748" s="31"/>
      <c r="H748" s="31"/>
      <c r="I748" s="31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</row>
    <row r="749" spans="1:26" ht="13.5" customHeight="1">
      <c r="A749" s="31"/>
      <c r="B749" s="31"/>
      <c r="C749" s="31"/>
      <c r="D749" s="31"/>
      <c r="E749" s="31"/>
      <c r="F749" s="31"/>
      <c r="G749" s="31"/>
      <c r="H749" s="31"/>
      <c r="I749" s="31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</row>
    <row r="750" spans="1:26" ht="13.5" customHeight="1">
      <c r="A750" s="31"/>
      <c r="B750" s="31"/>
      <c r="C750" s="31"/>
      <c r="D750" s="31"/>
      <c r="E750" s="31"/>
      <c r="F750" s="31"/>
      <c r="G750" s="31"/>
      <c r="H750" s="31"/>
      <c r="I750" s="31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</row>
    <row r="751" spans="1:26" ht="13.5" customHeight="1">
      <c r="A751" s="31"/>
      <c r="B751" s="31"/>
      <c r="C751" s="31"/>
      <c r="D751" s="31"/>
      <c r="E751" s="31"/>
      <c r="F751" s="31"/>
      <c r="G751" s="31"/>
      <c r="H751" s="31"/>
      <c r="I751" s="31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</row>
    <row r="752" spans="1:26" ht="13.5" customHeight="1">
      <c r="A752" s="31"/>
      <c r="B752" s="31"/>
      <c r="C752" s="31"/>
      <c r="D752" s="31"/>
      <c r="E752" s="31"/>
      <c r="F752" s="31"/>
      <c r="G752" s="31"/>
      <c r="H752" s="31"/>
      <c r="I752" s="31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</row>
    <row r="753" spans="1:26" ht="13.5" customHeight="1">
      <c r="A753" s="31"/>
      <c r="B753" s="31"/>
      <c r="C753" s="31"/>
      <c r="D753" s="31"/>
      <c r="E753" s="31"/>
      <c r="F753" s="31"/>
      <c r="G753" s="31"/>
      <c r="H753" s="31"/>
      <c r="I753" s="31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</row>
    <row r="754" spans="1:26" ht="13.5" customHeight="1">
      <c r="A754" s="31"/>
      <c r="B754" s="31"/>
      <c r="C754" s="31"/>
      <c r="D754" s="31"/>
      <c r="E754" s="31"/>
      <c r="F754" s="31"/>
      <c r="G754" s="31"/>
      <c r="H754" s="31"/>
      <c r="I754" s="31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</row>
    <row r="755" spans="1:26" ht="13.5" customHeight="1">
      <c r="A755" s="31"/>
      <c r="B755" s="31"/>
      <c r="C755" s="31"/>
      <c r="D755" s="31"/>
      <c r="E755" s="31"/>
      <c r="F755" s="31"/>
      <c r="G755" s="31"/>
      <c r="H755" s="31"/>
      <c r="I755" s="31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</row>
    <row r="756" spans="1:26" ht="13.5" customHeight="1">
      <c r="A756" s="31"/>
      <c r="B756" s="31"/>
      <c r="C756" s="31"/>
      <c r="D756" s="31"/>
      <c r="E756" s="31"/>
      <c r="F756" s="31"/>
      <c r="G756" s="31"/>
      <c r="H756" s="31"/>
      <c r="I756" s="31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</row>
    <row r="757" spans="1:26" ht="13.5" customHeight="1">
      <c r="A757" s="31"/>
      <c r="B757" s="31"/>
      <c r="C757" s="31"/>
      <c r="D757" s="31"/>
      <c r="E757" s="31"/>
      <c r="F757" s="31"/>
      <c r="G757" s="31"/>
      <c r="H757" s="31"/>
      <c r="I757" s="31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</row>
    <row r="758" spans="1:26" ht="13.5" customHeight="1">
      <c r="A758" s="31"/>
      <c r="B758" s="31"/>
      <c r="C758" s="31"/>
      <c r="D758" s="31"/>
      <c r="E758" s="31"/>
      <c r="F758" s="31"/>
      <c r="G758" s="31"/>
      <c r="H758" s="31"/>
      <c r="I758" s="31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</row>
    <row r="759" spans="1:26" ht="13.5" customHeight="1">
      <c r="A759" s="31"/>
      <c r="B759" s="31"/>
      <c r="C759" s="31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</row>
    <row r="760" spans="1:26" ht="13.5" customHeight="1">
      <c r="A760" s="31"/>
      <c r="B760" s="31"/>
      <c r="C760" s="31"/>
      <c r="D760" s="31"/>
      <c r="E760" s="31"/>
      <c r="F760" s="31"/>
      <c r="G760" s="31"/>
      <c r="H760" s="31"/>
      <c r="I760" s="31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</row>
    <row r="761" spans="1:26" ht="13.5" customHeight="1">
      <c r="A761" s="31"/>
      <c r="B761" s="31"/>
      <c r="C761" s="31"/>
      <c r="D761" s="31"/>
      <c r="E761" s="31"/>
      <c r="F761" s="31"/>
      <c r="G761" s="31"/>
      <c r="H761" s="31"/>
      <c r="I761" s="31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</row>
    <row r="762" spans="1:26" ht="13.5" customHeight="1">
      <c r="A762" s="31"/>
      <c r="B762" s="31"/>
      <c r="C762" s="31"/>
      <c r="D762" s="31"/>
      <c r="E762" s="31"/>
      <c r="F762" s="31"/>
      <c r="G762" s="31"/>
      <c r="H762" s="31"/>
      <c r="I762" s="31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</row>
    <row r="763" spans="1:26" ht="13.5" customHeight="1">
      <c r="A763" s="31"/>
      <c r="B763" s="31"/>
      <c r="C763" s="31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</row>
    <row r="764" spans="1:26" ht="13.5" customHeight="1">
      <c r="A764" s="31"/>
      <c r="B764" s="31"/>
      <c r="C764" s="31"/>
      <c r="D764" s="31"/>
      <c r="E764" s="31"/>
      <c r="F764" s="31"/>
      <c r="G764" s="31"/>
      <c r="H764" s="31"/>
      <c r="I764" s="31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</row>
    <row r="765" spans="1:26" ht="13.5" customHeight="1">
      <c r="A765" s="31"/>
      <c r="B765" s="31"/>
      <c r="C765" s="31"/>
      <c r="D765" s="31"/>
      <c r="E765" s="31"/>
      <c r="F765" s="31"/>
      <c r="G765" s="31"/>
      <c r="H765" s="31"/>
      <c r="I765" s="31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</row>
    <row r="766" spans="1:26" ht="13.5" customHeight="1">
      <c r="A766" s="31"/>
      <c r="B766" s="31"/>
      <c r="C766" s="31"/>
      <c r="D766" s="31"/>
      <c r="E766" s="31"/>
      <c r="F766" s="31"/>
      <c r="G766" s="31"/>
      <c r="H766" s="31"/>
      <c r="I766" s="31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</row>
    <row r="767" spans="1:26" ht="13.5" customHeight="1">
      <c r="A767" s="31"/>
      <c r="B767" s="31"/>
      <c r="C767" s="31"/>
      <c r="D767" s="31"/>
      <c r="E767" s="31"/>
      <c r="F767" s="31"/>
      <c r="G767" s="31"/>
      <c r="H767" s="31"/>
      <c r="I767" s="31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</row>
    <row r="768" spans="1:26" ht="13.5" customHeight="1">
      <c r="A768" s="31"/>
      <c r="B768" s="31"/>
      <c r="C768" s="31"/>
      <c r="D768" s="31"/>
      <c r="E768" s="31"/>
      <c r="F768" s="31"/>
      <c r="G768" s="31"/>
      <c r="H768" s="31"/>
      <c r="I768" s="31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</row>
    <row r="769" spans="1:26" ht="13.5" customHeight="1">
      <c r="A769" s="31"/>
      <c r="B769" s="31"/>
      <c r="C769" s="31"/>
      <c r="D769" s="31"/>
      <c r="E769" s="31"/>
      <c r="F769" s="31"/>
      <c r="G769" s="31"/>
      <c r="H769" s="31"/>
      <c r="I769" s="31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</row>
    <row r="770" spans="1:26" ht="13.5" customHeight="1">
      <c r="A770" s="31"/>
      <c r="B770" s="31"/>
      <c r="C770" s="31"/>
      <c r="D770" s="31"/>
      <c r="E770" s="31"/>
      <c r="F770" s="31"/>
      <c r="G770" s="31"/>
      <c r="H770" s="31"/>
      <c r="I770" s="31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</row>
    <row r="771" spans="1:26" ht="13.5" customHeight="1">
      <c r="A771" s="31"/>
      <c r="B771" s="31"/>
      <c r="C771" s="31"/>
      <c r="D771" s="31"/>
      <c r="E771" s="31"/>
      <c r="F771" s="31"/>
      <c r="G771" s="31"/>
      <c r="H771" s="31"/>
      <c r="I771" s="31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</row>
    <row r="772" spans="1:26" ht="13.5" customHeight="1">
      <c r="A772" s="31"/>
      <c r="B772" s="31"/>
      <c r="C772" s="31"/>
      <c r="D772" s="31"/>
      <c r="E772" s="31"/>
      <c r="F772" s="31"/>
      <c r="G772" s="31"/>
      <c r="H772" s="31"/>
      <c r="I772" s="31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</row>
    <row r="773" spans="1:26" ht="13.5" customHeight="1">
      <c r="A773" s="31"/>
      <c r="B773" s="31"/>
      <c r="C773" s="31"/>
      <c r="D773" s="31"/>
      <c r="E773" s="31"/>
      <c r="F773" s="31"/>
      <c r="G773" s="31"/>
      <c r="H773" s="31"/>
      <c r="I773" s="31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</row>
    <row r="774" spans="1:26" ht="13.5" customHeight="1">
      <c r="A774" s="31"/>
      <c r="B774" s="31"/>
      <c r="C774" s="31"/>
      <c r="D774" s="31"/>
      <c r="E774" s="31"/>
      <c r="F774" s="31"/>
      <c r="G774" s="31"/>
      <c r="H774" s="31"/>
      <c r="I774" s="31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</row>
    <row r="775" spans="1:26" ht="13.5" customHeight="1">
      <c r="A775" s="31"/>
      <c r="B775" s="31"/>
      <c r="C775" s="31"/>
      <c r="D775" s="31"/>
      <c r="E775" s="31"/>
      <c r="F775" s="31"/>
      <c r="G775" s="31"/>
      <c r="H775" s="31"/>
      <c r="I775" s="31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</row>
    <row r="776" spans="1:26" ht="13.5" customHeight="1">
      <c r="A776" s="31"/>
      <c r="B776" s="31"/>
      <c r="C776" s="31"/>
      <c r="D776" s="31"/>
      <c r="E776" s="31"/>
      <c r="F776" s="31"/>
      <c r="G776" s="31"/>
      <c r="H776" s="31"/>
      <c r="I776" s="31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</row>
    <row r="777" spans="1:26" ht="13.5" customHeight="1">
      <c r="A777" s="31"/>
      <c r="B777" s="31"/>
      <c r="C777" s="31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</row>
    <row r="778" spans="1:26" ht="13.5" customHeight="1">
      <c r="A778" s="31"/>
      <c r="B778" s="31"/>
      <c r="C778" s="31"/>
      <c r="D778" s="31"/>
      <c r="E778" s="31"/>
      <c r="F778" s="31"/>
      <c r="G778" s="31"/>
      <c r="H778" s="31"/>
      <c r="I778" s="31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</row>
    <row r="779" spans="1:26" ht="13.5" customHeight="1">
      <c r="A779" s="31"/>
      <c r="B779" s="31"/>
      <c r="C779" s="31"/>
      <c r="D779" s="31"/>
      <c r="E779" s="31"/>
      <c r="F779" s="31"/>
      <c r="G779" s="31"/>
      <c r="H779" s="31"/>
      <c r="I779" s="31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</row>
    <row r="780" spans="1:26" ht="13.5" customHeight="1">
      <c r="A780" s="31"/>
      <c r="B780" s="31"/>
      <c r="C780" s="31"/>
      <c r="D780" s="31"/>
      <c r="E780" s="31"/>
      <c r="F780" s="31"/>
      <c r="G780" s="31"/>
      <c r="H780" s="31"/>
      <c r="I780" s="31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</row>
    <row r="781" spans="1:26" ht="13.5" customHeight="1">
      <c r="A781" s="31"/>
      <c r="B781" s="31"/>
      <c r="C781" s="31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</row>
    <row r="782" spans="1:26" ht="13.5" customHeight="1">
      <c r="A782" s="31"/>
      <c r="B782" s="31"/>
      <c r="C782" s="31"/>
      <c r="D782" s="31"/>
      <c r="E782" s="31"/>
      <c r="F782" s="31"/>
      <c r="G782" s="31"/>
      <c r="H782" s="31"/>
      <c r="I782" s="31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</row>
    <row r="783" spans="1:26" ht="13.5" customHeight="1">
      <c r="A783" s="31"/>
      <c r="B783" s="31"/>
      <c r="C783" s="31"/>
      <c r="D783" s="31"/>
      <c r="E783" s="31"/>
      <c r="F783" s="31"/>
      <c r="G783" s="31"/>
      <c r="H783" s="31"/>
      <c r="I783" s="31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</row>
    <row r="784" spans="1:26" ht="13.5" customHeight="1">
      <c r="A784" s="31"/>
      <c r="B784" s="31"/>
      <c r="C784" s="31"/>
      <c r="D784" s="31"/>
      <c r="E784" s="31"/>
      <c r="F784" s="31"/>
      <c r="G784" s="31"/>
      <c r="H784" s="31"/>
      <c r="I784" s="31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</row>
    <row r="785" spans="1:26" ht="13.5" customHeight="1">
      <c r="A785" s="31"/>
      <c r="B785" s="31"/>
      <c r="C785" s="31"/>
      <c r="D785" s="31"/>
      <c r="E785" s="31"/>
      <c r="F785" s="31"/>
      <c r="G785" s="31"/>
      <c r="H785" s="31"/>
      <c r="I785" s="31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</row>
    <row r="786" spans="1:26" ht="13.5" customHeight="1">
      <c r="A786" s="31"/>
      <c r="B786" s="31"/>
      <c r="C786" s="31"/>
      <c r="D786" s="31"/>
      <c r="E786" s="31"/>
      <c r="F786" s="31"/>
      <c r="G786" s="31"/>
      <c r="H786" s="31"/>
      <c r="I786" s="31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</row>
    <row r="787" spans="1:26" ht="13.5" customHeight="1">
      <c r="A787" s="31"/>
      <c r="B787" s="31"/>
      <c r="C787" s="31"/>
      <c r="D787" s="31"/>
      <c r="E787" s="31"/>
      <c r="F787" s="31"/>
      <c r="G787" s="31"/>
      <c r="H787" s="31"/>
      <c r="I787" s="31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</row>
    <row r="788" spans="1:26" ht="13.5" customHeight="1">
      <c r="A788" s="31"/>
      <c r="B788" s="31"/>
      <c r="C788" s="31"/>
      <c r="D788" s="31"/>
      <c r="E788" s="31"/>
      <c r="F788" s="31"/>
      <c r="G788" s="31"/>
      <c r="H788" s="31"/>
      <c r="I788" s="31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</row>
    <row r="789" spans="1:26" ht="13.5" customHeight="1">
      <c r="A789" s="31"/>
      <c r="B789" s="31"/>
      <c r="C789" s="31"/>
      <c r="D789" s="31"/>
      <c r="E789" s="31"/>
      <c r="F789" s="31"/>
      <c r="G789" s="31"/>
      <c r="H789" s="31"/>
      <c r="I789" s="31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</row>
    <row r="790" spans="1:26" ht="13.5" customHeight="1">
      <c r="A790" s="31"/>
      <c r="B790" s="31"/>
      <c r="C790" s="31"/>
      <c r="D790" s="31"/>
      <c r="E790" s="31"/>
      <c r="F790" s="31"/>
      <c r="G790" s="31"/>
      <c r="H790" s="31"/>
      <c r="I790" s="31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</row>
    <row r="791" spans="1:26" ht="13.5" customHeight="1">
      <c r="A791" s="31"/>
      <c r="B791" s="31"/>
      <c r="C791" s="31"/>
      <c r="D791" s="31"/>
      <c r="E791" s="31"/>
      <c r="F791" s="31"/>
      <c r="G791" s="31"/>
      <c r="H791" s="31"/>
      <c r="I791" s="31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</row>
    <row r="792" spans="1:26" ht="13.5" customHeight="1">
      <c r="A792" s="31"/>
      <c r="B792" s="31"/>
      <c r="C792" s="31"/>
      <c r="D792" s="31"/>
      <c r="E792" s="31"/>
      <c r="F792" s="31"/>
      <c r="G792" s="31"/>
      <c r="H792" s="31"/>
      <c r="I792" s="31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</row>
    <row r="793" spans="1:26" ht="13.5" customHeight="1">
      <c r="A793" s="31"/>
      <c r="B793" s="31"/>
      <c r="C793" s="31"/>
      <c r="D793" s="31"/>
      <c r="E793" s="31"/>
      <c r="F793" s="31"/>
      <c r="G793" s="31"/>
      <c r="H793" s="31"/>
      <c r="I793" s="31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</row>
    <row r="794" spans="1:26" ht="13.5" customHeight="1">
      <c r="A794" s="31"/>
      <c r="B794" s="31"/>
      <c r="C794" s="31"/>
      <c r="D794" s="31"/>
      <c r="E794" s="31"/>
      <c r="F794" s="31"/>
      <c r="G794" s="31"/>
      <c r="H794" s="31"/>
      <c r="I794" s="31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</row>
    <row r="795" spans="1:26" ht="13.5" customHeight="1">
      <c r="A795" s="31"/>
      <c r="B795" s="31"/>
      <c r="C795" s="31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</row>
    <row r="796" spans="1:26" ht="13.5" customHeight="1">
      <c r="A796" s="31"/>
      <c r="B796" s="31"/>
      <c r="C796" s="31"/>
      <c r="D796" s="31"/>
      <c r="E796" s="31"/>
      <c r="F796" s="31"/>
      <c r="G796" s="31"/>
      <c r="H796" s="31"/>
      <c r="I796" s="31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</row>
    <row r="797" spans="1:26" ht="13.5" customHeight="1">
      <c r="A797" s="31"/>
      <c r="B797" s="31"/>
      <c r="C797" s="31"/>
      <c r="D797" s="31"/>
      <c r="E797" s="31"/>
      <c r="F797" s="31"/>
      <c r="G797" s="31"/>
      <c r="H797" s="31"/>
      <c r="I797" s="31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</row>
    <row r="798" spans="1:26" ht="13.5" customHeight="1">
      <c r="A798" s="31"/>
      <c r="B798" s="31"/>
      <c r="C798" s="31"/>
      <c r="D798" s="31"/>
      <c r="E798" s="31"/>
      <c r="F798" s="31"/>
      <c r="G798" s="31"/>
      <c r="H798" s="31"/>
      <c r="I798" s="31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</row>
    <row r="799" spans="1:26" ht="13.5" customHeight="1">
      <c r="A799" s="31"/>
      <c r="B799" s="31"/>
      <c r="C799" s="31"/>
      <c r="D799" s="31"/>
      <c r="E799" s="31"/>
      <c r="F799" s="31"/>
      <c r="G799" s="31"/>
      <c r="H799" s="31"/>
      <c r="I799" s="31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</row>
    <row r="800" spans="1:26" ht="13.5" customHeight="1">
      <c r="A800" s="31"/>
      <c r="B800" s="31"/>
      <c r="C800" s="31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</row>
    <row r="801" spans="1:26" ht="13.5" customHeight="1">
      <c r="A801" s="31"/>
      <c r="B801" s="31"/>
      <c r="C801" s="31"/>
      <c r="D801" s="31"/>
      <c r="E801" s="31"/>
      <c r="F801" s="31"/>
      <c r="G801" s="31"/>
      <c r="H801" s="31"/>
      <c r="I801" s="31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</row>
    <row r="802" spans="1:26" ht="13.5" customHeight="1">
      <c r="A802" s="31"/>
      <c r="B802" s="31"/>
      <c r="C802" s="31"/>
      <c r="D802" s="31"/>
      <c r="E802" s="31"/>
      <c r="F802" s="31"/>
      <c r="G802" s="31"/>
      <c r="H802" s="31"/>
      <c r="I802" s="31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</row>
    <row r="803" spans="1:26" ht="13.5" customHeight="1">
      <c r="A803" s="31"/>
      <c r="B803" s="31"/>
      <c r="C803" s="31"/>
      <c r="D803" s="31"/>
      <c r="E803" s="31"/>
      <c r="F803" s="31"/>
      <c r="G803" s="31"/>
      <c r="H803" s="31"/>
      <c r="I803" s="31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</row>
    <row r="804" spans="1:26" ht="13.5" customHeight="1">
      <c r="A804" s="31"/>
      <c r="B804" s="31"/>
      <c r="C804" s="31"/>
      <c r="D804" s="31"/>
      <c r="E804" s="31"/>
      <c r="F804" s="31"/>
      <c r="G804" s="31"/>
      <c r="H804" s="31"/>
      <c r="I804" s="31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</row>
    <row r="805" spans="1:26" ht="13.5" customHeight="1">
      <c r="A805" s="31"/>
      <c r="B805" s="31"/>
      <c r="C805" s="31"/>
      <c r="D805" s="31"/>
      <c r="E805" s="31"/>
      <c r="F805" s="31"/>
      <c r="G805" s="31"/>
      <c r="H805" s="31"/>
      <c r="I805" s="31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</row>
    <row r="806" spans="1:26" ht="13.5" customHeight="1">
      <c r="A806" s="31"/>
      <c r="B806" s="31"/>
      <c r="C806" s="31"/>
      <c r="D806" s="31"/>
      <c r="E806" s="31"/>
      <c r="F806" s="31"/>
      <c r="G806" s="31"/>
      <c r="H806" s="31"/>
      <c r="I806" s="31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</row>
    <row r="807" spans="1:26" ht="13.5" customHeight="1">
      <c r="A807" s="31"/>
      <c r="B807" s="31"/>
      <c r="C807" s="31"/>
      <c r="D807" s="31"/>
      <c r="E807" s="31"/>
      <c r="F807" s="31"/>
      <c r="G807" s="31"/>
      <c r="H807" s="31"/>
      <c r="I807" s="31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</row>
    <row r="808" spans="1:26" ht="13.5" customHeight="1">
      <c r="A808" s="31"/>
      <c r="B808" s="31"/>
      <c r="C808" s="31"/>
      <c r="D808" s="31"/>
      <c r="E808" s="31"/>
      <c r="F808" s="31"/>
      <c r="G808" s="31"/>
      <c r="H808" s="31"/>
      <c r="I808" s="31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</row>
    <row r="809" spans="1:26" ht="13.5" customHeight="1">
      <c r="A809" s="31"/>
      <c r="B809" s="31"/>
      <c r="C809" s="31"/>
      <c r="D809" s="31"/>
      <c r="E809" s="31"/>
      <c r="F809" s="31"/>
      <c r="G809" s="31"/>
      <c r="H809" s="31"/>
      <c r="I809" s="31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</row>
    <row r="810" spans="1:26" ht="13.5" customHeight="1">
      <c r="A810" s="31"/>
      <c r="B810" s="31"/>
      <c r="C810" s="31"/>
      <c r="D810" s="31"/>
      <c r="E810" s="31"/>
      <c r="F810" s="31"/>
      <c r="G810" s="31"/>
      <c r="H810" s="31"/>
      <c r="I810" s="31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</row>
    <row r="811" spans="1:26" ht="13.5" customHeight="1">
      <c r="A811" s="31"/>
      <c r="B811" s="31"/>
      <c r="C811" s="31"/>
      <c r="D811" s="31"/>
      <c r="E811" s="31"/>
      <c r="F811" s="31"/>
      <c r="G811" s="31"/>
      <c r="H811" s="31"/>
      <c r="I811" s="31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</row>
    <row r="812" spans="1:26" ht="13.5" customHeight="1">
      <c r="A812" s="31"/>
      <c r="B812" s="31"/>
      <c r="C812" s="31"/>
      <c r="D812" s="31"/>
      <c r="E812" s="31"/>
      <c r="F812" s="31"/>
      <c r="G812" s="31"/>
      <c r="H812" s="31"/>
      <c r="I812" s="31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</row>
    <row r="813" spans="1:26" ht="13.5" customHeight="1">
      <c r="A813" s="31"/>
      <c r="B813" s="31"/>
      <c r="C813" s="31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</row>
    <row r="814" spans="1:26" ht="13.5" customHeight="1">
      <c r="A814" s="31"/>
      <c r="B814" s="31"/>
      <c r="C814" s="31"/>
      <c r="D814" s="31"/>
      <c r="E814" s="31"/>
      <c r="F814" s="31"/>
      <c r="G814" s="31"/>
      <c r="H814" s="31"/>
      <c r="I814" s="31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</row>
    <row r="815" spans="1:26" ht="13.5" customHeight="1">
      <c r="A815" s="31"/>
      <c r="B815" s="31"/>
      <c r="C815" s="31"/>
      <c r="D815" s="31"/>
      <c r="E815" s="31"/>
      <c r="F815" s="31"/>
      <c r="G815" s="31"/>
      <c r="H815" s="31"/>
      <c r="I815" s="31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</row>
    <row r="816" spans="1:26" ht="13.5" customHeight="1">
      <c r="A816" s="31"/>
      <c r="B816" s="31"/>
      <c r="C816" s="31"/>
      <c r="D816" s="31"/>
      <c r="E816" s="31"/>
      <c r="F816" s="31"/>
      <c r="G816" s="31"/>
      <c r="H816" s="31"/>
      <c r="I816" s="31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</row>
    <row r="817" spans="1:26" ht="13.5" customHeight="1">
      <c r="A817" s="31"/>
      <c r="B817" s="31"/>
      <c r="C817" s="31"/>
      <c r="D817" s="31"/>
      <c r="E817" s="31"/>
      <c r="F817" s="31"/>
      <c r="G817" s="31"/>
      <c r="H817" s="31"/>
      <c r="I817" s="31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</row>
    <row r="818" spans="1:26" ht="13.5" customHeight="1">
      <c r="A818" s="31"/>
      <c r="B818" s="31"/>
      <c r="C818" s="31"/>
      <c r="D818" s="31"/>
      <c r="E818" s="31"/>
      <c r="F818" s="31"/>
      <c r="G818" s="31"/>
      <c r="H818" s="31"/>
      <c r="I818" s="31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</row>
    <row r="819" spans="1:26" ht="13.5" customHeight="1">
      <c r="A819" s="31"/>
      <c r="B819" s="31"/>
      <c r="C819" s="31"/>
      <c r="D819" s="31"/>
      <c r="E819" s="31"/>
      <c r="F819" s="31"/>
      <c r="G819" s="31"/>
      <c r="H819" s="31"/>
      <c r="I819" s="31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</row>
    <row r="820" spans="1:26" ht="13.5" customHeight="1">
      <c r="A820" s="31"/>
      <c r="B820" s="31"/>
      <c r="C820" s="31"/>
      <c r="D820" s="31"/>
      <c r="E820" s="31"/>
      <c r="F820" s="31"/>
      <c r="G820" s="31"/>
      <c r="H820" s="31"/>
      <c r="I820" s="31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</row>
    <row r="821" spans="1:26" ht="13.5" customHeight="1">
      <c r="A821" s="31"/>
      <c r="B821" s="31"/>
      <c r="C821" s="31"/>
      <c r="D821" s="31"/>
      <c r="E821" s="31"/>
      <c r="F821" s="31"/>
      <c r="G821" s="31"/>
      <c r="H821" s="31"/>
      <c r="I821" s="31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</row>
    <row r="822" spans="1:26" ht="13.5" customHeight="1">
      <c r="A822" s="31"/>
      <c r="B822" s="31"/>
      <c r="C822" s="31"/>
      <c r="D822" s="31"/>
      <c r="E822" s="31"/>
      <c r="F822" s="31"/>
      <c r="G822" s="31"/>
      <c r="H822" s="31"/>
      <c r="I822" s="31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</row>
    <row r="823" spans="1:26" ht="13.5" customHeight="1">
      <c r="A823" s="31"/>
      <c r="B823" s="31"/>
      <c r="C823" s="31"/>
      <c r="D823" s="31"/>
      <c r="E823" s="31"/>
      <c r="F823" s="31"/>
      <c r="G823" s="31"/>
      <c r="H823" s="31"/>
      <c r="I823" s="31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</row>
    <row r="824" spans="1:26" ht="13.5" customHeight="1">
      <c r="A824" s="31"/>
      <c r="B824" s="31"/>
      <c r="C824" s="31"/>
      <c r="D824" s="31"/>
      <c r="E824" s="31"/>
      <c r="F824" s="31"/>
      <c r="G824" s="31"/>
      <c r="H824" s="31"/>
      <c r="I824" s="31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</row>
    <row r="825" spans="1:26" ht="13.5" customHeight="1">
      <c r="A825" s="31"/>
      <c r="B825" s="31"/>
      <c r="C825" s="31"/>
      <c r="D825" s="31"/>
      <c r="E825" s="31"/>
      <c r="F825" s="31"/>
      <c r="G825" s="31"/>
      <c r="H825" s="31"/>
      <c r="I825" s="31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</row>
    <row r="826" spans="1:26" ht="13.5" customHeight="1">
      <c r="A826" s="31"/>
      <c r="B826" s="31"/>
      <c r="C826" s="31"/>
      <c r="D826" s="31"/>
      <c r="E826" s="31"/>
      <c r="F826" s="31"/>
      <c r="G826" s="31"/>
      <c r="H826" s="31"/>
      <c r="I826" s="31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</row>
    <row r="827" spans="1:26" ht="13.5" customHeight="1">
      <c r="A827" s="31"/>
      <c r="B827" s="31"/>
      <c r="C827" s="31"/>
      <c r="D827" s="31"/>
      <c r="E827" s="31"/>
      <c r="F827" s="31"/>
      <c r="G827" s="31"/>
      <c r="H827" s="31"/>
      <c r="I827" s="31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</row>
    <row r="828" spans="1:26" ht="13.5" customHeight="1">
      <c r="A828" s="31"/>
      <c r="B828" s="31"/>
      <c r="C828" s="31"/>
      <c r="D828" s="31"/>
      <c r="E828" s="31"/>
      <c r="F828" s="31"/>
      <c r="G828" s="31"/>
      <c r="H828" s="31"/>
      <c r="I828" s="31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</row>
    <row r="829" spans="1:26" ht="13.5" customHeight="1">
      <c r="A829" s="31"/>
      <c r="B829" s="31"/>
      <c r="C829" s="31"/>
      <c r="D829" s="31"/>
      <c r="E829" s="31"/>
      <c r="F829" s="31"/>
      <c r="G829" s="31"/>
      <c r="H829" s="31"/>
      <c r="I829" s="31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</row>
    <row r="830" spans="1:26" ht="13.5" customHeight="1">
      <c r="A830" s="31"/>
      <c r="B830" s="31"/>
      <c r="C830" s="31"/>
      <c r="D830" s="31"/>
      <c r="E830" s="31"/>
      <c r="F830" s="31"/>
      <c r="G830" s="31"/>
      <c r="H830" s="31"/>
      <c r="I830" s="31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</row>
    <row r="831" spans="1:26" ht="13.5" customHeight="1">
      <c r="A831" s="31"/>
      <c r="B831" s="31"/>
      <c r="C831" s="31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</row>
    <row r="832" spans="1:26" ht="13.5" customHeight="1">
      <c r="A832" s="31"/>
      <c r="B832" s="31"/>
      <c r="C832" s="31"/>
      <c r="D832" s="31"/>
      <c r="E832" s="31"/>
      <c r="F832" s="31"/>
      <c r="G832" s="31"/>
      <c r="H832" s="31"/>
      <c r="I832" s="31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</row>
    <row r="833" spans="1:26" ht="13.5" customHeight="1">
      <c r="A833" s="31"/>
      <c r="B833" s="31"/>
      <c r="C833" s="31"/>
      <c r="D833" s="31"/>
      <c r="E833" s="31"/>
      <c r="F833" s="31"/>
      <c r="G833" s="31"/>
      <c r="H833" s="31"/>
      <c r="I833" s="31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</row>
    <row r="834" spans="1:26" ht="13.5" customHeight="1">
      <c r="A834" s="31"/>
      <c r="B834" s="31"/>
      <c r="C834" s="31"/>
      <c r="D834" s="31"/>
      <c r="E834" s="31"/>
      <c r="F834" s="31"/>
      <c r="G834" s="31"/>
      <c r="H834" s="31"/>
      <c r="I834" s="31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</row>
    <row r="835" spans="1:26" ht="13.5" customHeight="1">
      <c r="A835" s="31"/>
      <c r="B835" s="31"/>
      <c r="C835" s="31"/>
      <c r="D835" s="31"/>
      <c r="E835" s="31"/>
      <c r="F835" s="31"/>
      <c r="G835" s="31"/>
      <c r="H835" s="31"/>
      <c r="I835" s="31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</row>
    <row r="836" spans="1:26" ht="13.5" customHeight="1">
      <c r="A836" s="31"/>
      <c r="B836" s="31"/>
      <c r="C836" s="31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</row>
    <row r="837" spans="1:26" ht="13.5" customHeight="1">
      <c r="A837" s="31"/>
      <c r="B837" s="31"/>
      <c r="C837" s="31"/>
      <c r="D837" s="31"/>
      <c r="E837" s="31"/>
      <c r="F837" s="31"/>
      <c r="G837" s="31"/>
      <c r="H837" s="31"/>
      <c r="I837" s="31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</row>
    <row r="838" spans="1:26" ht="13.5" customHeight="1">
      <c r="A838" s="31"/>
      <c r="B838" s="31"/>
      <c r="C838" s="31"/>
      <c r="D838" s="31"/>
      <c r="E838" s="31"/>
      <c r="F838" s="31"/>
      <c r="G838" s="31"/>
      <c r="H838" s="31"/>
      <c r="I838" s="31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</row>
    <row r="839" spans="1:26" ht="13.5" customHeight="1">
      <c r="A839" s="31"/>
      <c r="B839" s="31"/>
      <c r="C839" s="31"/>
      <c r="D839" s="31"/>
      <c r="E839" s="31"/>
      <c r="F839" s="31"/>
      <c r="G839" s="31"/>
      <c r="H839" s="31"/>
      <c r="I839" s="31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</row>
    <row r="840" spans="1:26" ht="13.5" customHeight="1">
      <c r="A840" s="31"/>
      <c r="B840" s="31"/>
      <c r="C840" s="31"/>
      <c r="D840" s="31"/>
      <c r="E840" s="31"/>
      <c r="F840" s="31"/>
      <c r="G840" s="31"/>
      <c r="H840" s="31"/>
      <c r="I840" s="31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</row>
    <row r="841" spans="1:26" ht="13.5" customHeight="1">
      <c r="A841" s="31"/>
      <c r="B841" s="31"/>
      <c r="C841" s="31"/>
      <c r="D841" s="31"/>
      <c r="E841" s="31"/>
      <c r="F841" s="31"/>
      <c r="G841" s="31"/>
      <c r="H841" s="31"/>
      <c r="I841" s="31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</row>
    <row r="842" spans="1:26" ht="13.5" customHeight="1">
      <c r="A842" s="31"/>
      <c r="B842" s="31"/>
      <c r="C842" s="31"/>
      <c r="D842" s="31"/>
      <c r="E842" s="31"/>
      <c r="F842" s="31"/>
      <c r="G842" s="31"/>
      <c r="H842" s="31"/>
      <c r="I842" s="31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</row>
    <row r="843" spans="1:26" ht="13.5" customHeight="1">
      <c r="A843" s="31"/>
      <c r="B843" s="31"/>
      <c r="C843" s="31"/>
      <c r="D843" s="31"/>
      <c r="E843" s="31"/>
      <c r="F843" s="31"/>
      <c r="G843" s="31"/>
      <c r="H843" s="31"/>
      <c r="I843" s="31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</row>
    <row r="844" spans="1:26" ht="13.5" customHeight="1">
      <c r="A844" s="31"/>
      <c r="B844" s="31"/>
      <c r="C844" s="31"/>
      <c r="D844" s="31"/>
      <c r="E844" s="31"/>
      <c r="F844" s="31"/>
      <c r="G844" s="31"/>
      <c r="H844" s="31"/>
      <c r="I844" s="31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</row>
    <row r="845" spans="1:26" ht="13.5" customHeight="1">
      <c r="A845" s="31"/>
      <c r="B845" s="31"/>
      <c r="C845" s="31"/>
      <c r="D845" s="31"/>
      <c r="E845" s="31"/>
      <c r="F845" s="31"/>
      <c r="G845" s="31"/>
      <c r="H845" s="31"/>
      <c r="I845" s="31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</row>
    <row r="846" spans="1:26" ht="13.5" customHeight="1">
      <c r="A846" s="31"/>
      <c r="B846" s="31"/>
      <c r="C846" s="31"/>
      <c r="D846" s="31"/>
      <c r="E846" s="31"/>
      <c r="F846" s="31"/>
      <c r="G846" s="31"/>
      <c r="H846" s="31"/>
      <c r="I846" s="31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</row>
    <row r="847" spans="1:26" ht="13.5" customHeight="1">
      <c r="A847" s="31"/>
      <c r="B847" s="31"/>
      <c r="C847" s="31"/>
      <c r="D847" s="31"/>
      <c r="E847" s="31"/>
      <c r="F847" s="31"/>
      <c r="G847" s="31"/>
      <c r="H847" s="31"/>
      <c r="I847" s="31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</row>
    <row r="848" spans="1:26" ht="13.5" customHeight="1">
      <c r="A848" s="31"/>
      <c r="B848" s="31"/>
      <c r="C848" s="31"/>
      <c r="D848" s="31"/>
      <c r="E848" s="31"/>
      <c r="F848" s="31"/>
      <c r="G848" s="31"/>
      <c r="H848" s="31"/>
      <c r="I848" s="31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</row>
    <row r="849" spans="1:26" ht="13.5" customHeight="1">
      <c r="A849" s="31"/>
      <c r="B849" s="31"/>
      <c r="C849" s="31"/>
      <c r="D849" s="31"/>
      <c r="E849" s="31"/>
      <c r="F849" s="31"/>
      <c r="G849" s="31"/>
      <c r="H849" s="31"/>
      <c r="I849" s="31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</row>
    <row r="850" spans="1:26" ht="13.5" customHeight="1">
      <c r="A850" s="31"/>
      <c r="B850" s="31"/>
      <c r="C850" s="31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</row>
    <row r="851" spans="1:26" ht="13.5" customHeight="1">
      <c r="A851" s="31"/>
      <c r="B851" s="31"/>
      <c r="C851" s="31"/>
      <c r="D851" s="31"/>
      <c r="E851" s="31"/>
      <c r="F851" s="31"/>
      <c r="G851" s="31"/>
      <c r="H851" s="31"/>
      <c r="I851" s="31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</row>
    <row r="852" spans="1:26" ht="13.5" customHeight="1">
      <c r="A852" s="31"/>
      <c r="B852" s="31"/>
      <c r="C852" s="31"/>
      <c r="D852" s="31"/>
      <c r="E852" s="31"/>
      <c r="F852" s="31"/>
      <c r="G852" s="31"/>
      <c r="H852" s="31"/>
      <c r="I852" s="31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</row>
    <row r="853" spans="1:26" ht="13.5" customHeight="1">
      <c r="A853" s="31"/>
      <c r="B853" s="31"/>
      <c r="C853" s="31"/>
      <c r="D853" s="31"/>
      <c r="E853" s="31"/>
      <c r="F853" s="31"/>
      <c r="G853" s="31"/>
      <c r="H853" s="31"/>
      <c r="I853" s="31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</row>
    <row r="854" spans="1:26" ht="13.5" customHeight="1">
      <c r="A854" s="31"/>
      <c r="B854" s="31"/>
      <c r="C854" s="31"/>
      <c r="D854" s="31"/>
      <c r="E854" s="31"/>
      <c r="F854" s="31"/>
      <c r="G854" s="31"/>
      <c r="H854" s="31"/>
      <c r="I854" s="31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</row>
    <row r="855" spans="1:26" ht="13.5" customHeight="1">
      <c r="A855" s="31"/>
      <c r="B855" s="31"/>
      <c r="C855" s="31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</row>
    <row r="856" spans="1:26" ht="13.5" customHeight="1">
      <c r="A856" s="31"/>
      <c r="B856" s="31"/>
      <c r="C856" s="31"/>
      <c r="D856" s="31"/>
      <c r="E856" s="31"/>
      <c r="F856" s="31"/>
      <c r="G856" s="31"/>
      <c r="H856" s="31"/>
      <c r="I856" s="31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</row>
    <row r="857" spans="1:26" ht="13.5" customHeight="1">
      <c r="A857" s="31"/>
      <c r="B857" s="31"/>
      <c r="C857" s="31"/>
      <c r="D857" s="31"/>
      <c r="E857" s="31"/>
      <c r="F857" s="31"/>
      <c r="G857" s="31"/>
      <c r="H857" s="31"/>
      <c r="I857" s="31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</row>
    <row r="858" spans="1:26" ht="13.5" customHeight="1">
      <c r="A858" s="31"/>
      <c r="B858" s="31"/>
      <c r="C858" s="31"/>
      <c r="D858" s="31"/>
      <c r="E858" s="31"/>
      <c r="F858" s="31"/>
      <c r="G858" s="31"/>
      <c r="H858" s="31"/>
      <c r="I858" s="31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</row>
    <row r="859" spans="1:26" ht="13.5" customHeight="1">
      <c r="A859" s="31"/>
      <c r="B859" s="31"/>
      <c r="C859" s="31"/>
      <c r="D859" s="31"/>
      <c r="E859" s="31"/>
      <c r="F859" s="31"/>
      <c r="G859" s="31"/>
      <c r="H859" s="31"/>
      <c r="I859" s="31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</row>
    <row r="860" spans="1:26" ht="13.5" customHeight="1">
      <c r="A860" s="31"/>
      <c r="B860" s="31"/>
      <c r="C860" s="31"/>
      <c r="D860" s="31"/>
      <c r="E860" s="31"/>
      <c r="F860" s="31"/>
      <c r="G860" s="31"/>
      <c r="H860" s="31"/>
      <c r="I860" s="31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</row>
    <row r="861" spans="1:26" ht="13.5" customHeight="1">
      <c r="A861" s="31"/>
      <c r="B861" s="31"/>
      <c r="C861" s="31"/>
      <c r="D861" s="31"/>
      <c r="E861" s="31"/>
      <c r="F861" s="31"/>
      <c r="G861" s="31"/>
      <c r="H861" s="31"/>
      <c r="I861" s="31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</row>
    <row r="862" spans="1:26" ht="13.5" customHeight="1">
      <c r="A862" s="31"/>
      <c r="B862" s="31"/>
      <c r="C862" s="31"/>
      <c r="D862" s="31"/>
      <c r="E862" s="31"/>
      <c r="F862" s="31"/>
      <c r="G862" s="31"/>
      <c r="H862" s="31"/>
      <c r="I862" s="31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</row>
    <row r="863" spans="1:26" ht="13.5" customHeight="1">
      <c r="A863" s="31"/>
      <c r="B863" s="31"/>
      <c r="C863" s="31"/>
      <c r="D863" s="31"/>
      <c r="E863" s="31"/>
      <c r="F863" s="31"/>
      <c r="G863" s="31"/>
      <c r="H863" s="31"/>
      <c r="I863" s="31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</row>
    <row r="864" spans="1:26" ht="13.5" customHeight="1">
      <c r="A864" s="31"/>
      <c r="B864" s="31"/>
      <c r="C864" s="31"/>
      <c r="D864" s="31"/>
      <c r="E864" s="31"/>
      <c r="F864" s="31"/>
      <c r="G864" s="31"/>
      <c r="H864" s="31"/>
      <c r="I864" s="31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</row>
    <row r="865" spans="1:26" ht="13.5" customHeight="1">
      <c r="A865" s="31"/>
      <c r="B865" s="31"/>
      <c r="C865" s="31"/>
      <c r="D865" s="31"/>
      <c r="E865" s="31"/>
      <c r="F865" s="31"/>
      <c r="G865" s="31"/>
      <c r="H865" s="31"/>
      <c r="I865" s="31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</row>
    <row r="866" spans="1:26" ht="13.5" customHeight="1">
      <c r="A866" s="31"/>
      <c r="B866" s="31"/>
      <c r="C866" s="31"/>
      <c r="D866" s="31"/>
      <c r="E866" s="31"/>
      <c r="F866" s="31"/>
      <c r="G866" s="31"/>
      <c r="H866" s="31"/>
      <c r="I866" s="31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</row>
    <row r="867" spans="1:26" ht="13.5" customHeight="1">
      <c r="A867" s="31"/>
      <c r="B867" s="31"/>
      <c r="C867" s="31"/>
      <c r="D867" s="31"/>
      <c r="E867" s="31"/>
      <c r="F867" s="31"/>
      <c r="G867" s="31"/>
      <c r="H867" s="31"/>
      <c r="I867" s="31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</row>
    <row r="868" spans="1:26" ht="13.5" customHeight="1">
      <c r="A868" s="31"/>
      <c r="B868" s="31"/>
      <c r="C868" s="31"/>
      <c r="D868" s="31"/>
      <c r="E868" s="31"/>
      <c r="F868" s="31"/>
      <c r="G868" s="31"/>
      <c r="H868" s="31"/>
      <c r="I868" s="31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</row>
    <row r="869" spans="1:26" ht="13.5" customHeight="1">
      <c r="A869" s="31"/>
      <c r="B869" s="31"/>
      <c r="C869" s="31"/>
      <c r="D869" s="31"/>
      <c r="E869" s="31"/>
      <c r="F869" s="31"/>
      <c r="G869" s="31"/>
      <c r="H869" s="31"/>
      <c r="I869" s="31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</row>
    <row r="870" spans="1:26" ht="13.5" customHeight="1">
      <c r="A870" s="31"/>
      <c r="B870" s="31"/>
      <c r="C870" s="31"/>
      <c r="D870" s="31"/>
      <c r="E870" s="31"/>
      <c r="F870" s="31"/>
      <c r="G870" s="31"/>
      <c r="H870" s="31"/>
      <c r="I870" s="31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</row>
    <row r="871" spans="1:26" ht="13.5" customHeight="1">
      <c r="A871" s="31"/>
      <c r="B871" s="31"/>
      <c r="C871" s="31"/>
      <c r="D871" s="31"/>
      <c r="E871" s="31"/>
      <c r="F871" s="31"/>
      <c r="G871" s="31"/>
      <c r="H871" s="31"/>
      <c r="I871" s="31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</row>
    <row r="872" spans="1:26" ht="13.5" customHeight="1">
      <c r="A872" s="31"/>
      <c r="B872" s="31"/>
      <c r="C872" s="31"/>
      <c r="D872" s="31"/>
      <c r="E872" s="31"/>
      <c r="F872" s="31"/>
      <c r="G872" s="31"/>
      <c r="H872" s="31"/>
      <c r="I872" s="31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</row>
    <row r="873" spans="1:26" ht="13.5" customHeight="1">
      <c r="A873" s="31"/>
      <c r="B873" s="31"/>
      <c r="C873" s="31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</row>
    <row r="874" spans="1:26" ht="13.5" customHeight="1">
      <c r="A874" s="31"/>
      <c r="B874" s="31"/>
      <c r="C874" s="31"/>
      <c r="D874" s="31"/>
      <c r="E874" s="31"/>
      <c r="F874" s="31"/>
      <c r="G874" s="31"/>
      <c r="H874" s="31"/>
      <c r="I874" s="31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</row>
    <row r="875" spans="1:26" ht="13.5" customHeight="1">
      <c r="A875" s="31"/>
      <c r="B875" s="31"/>
      <c r="C875" s="31"/>
      <c r="D875" s="31"/>
      <c r="E875" s="31"/>
      <c r="F875" s="31"/>
      <c r="G875" s="31"/>
      <c r="H875" s="31"/>
      <c r="I875" s="31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</row>
    <row r="876" spans="1:26" ht="13.5" customHeight="1">
      <c r="A876" s="31"/>
      <c r="B876" s="31"/>
      <c r="C876" s="31"/>
      <c r="D876" s="31"/>
      <c r="E876" s="31"/>
      <c r="F876" s="31"/>
      <c r="G876" s="31"/>
      <c r="H876" s="31"/>
      <c r="I876" s="31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</row>
    <row r="877" spans="1:26" ht="13.5" customHeight="1">
      <c r="A877" s="31"/>
      <c r="B877" s="31"/>
      <c r="C877" s="31"/>
      <c r="D877" s="31"/>
      <c r="E877" s="31"/>
      <c r="F877" s="31"/>
      <c r="G877" s="31"/>
      <c r="H877" s="31"/>
      <c r="I877" s="31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</row>
    <row r="878" spans="1:26" ht="13.5" customHeight="1">
      <c r="A878" s="31"/>
      <c r="B878" s="31"/>
      <c r="C878" s="31"/>
      <c r="D878" s="31"/>
      <c r="E878" s="31"/>
      <c r="F878" s="31"/>
      <c r="G878" s="31"/>
      <c r="H878" s="31"/>
      <c r="I878" s="31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</row>
    <row r="879" spans="1:26" ht="13.5" customHeight="1">
      <c r="A879" s="31"/>
      <c r="B879" s="31"/>
      <c r="C879" s="31"/>
      <c r="D879" s="31"/>
      <c r="E879" s="31"/>
      <c r="F879" s="31"/>
      <c r="G879" s="31"/>
      <c r="H879" s="31"/>
      <c r="I879" s="31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</row>
    <row r="880" spans="1:26" ht="13.5" customHeight="1">
      <c r="A880" s="31"/>
      <c r="B880" s="31"/>
      <c r="C880" s="31"/>
      <c r="D880" s="31"/>
      <c r="E880" s="31"/>
      <c r="F880" s="31"/>
      <c r="G880" s="31"/>
      <c r="H880" s="31"/>
      <c r="I880" s="31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</row>
    <row r="881" spans="1:26" ht="13.5" customHeight="1">
      <c r="A881" s="31"/>
      <c r="B881" s="31"/>
      <c r="C881" s="31"/>
      <c r="D881" s="31"/>
      <c r="E881" s="31"/>
      <c r="F881" s="31"/>
      <c r="G881" s="31"/>
      <c r="H881" s="31"/>
      <c r="I881" s="31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</row>
    <row r="882" spans="1:26" ht="13.5" customHeight="1">
      <c r="A882" s="31"/>
      <c r="B882" s="31"/>
      <c r="C882" s="31"/>
      <c r="D882" s="31"/>
      <c r="E882" s="31"/>
      <c r="F882" s="31"/>
      <c r="G882" s="31"/>
      <c r="H882" s="31"/>
      <c r="I882" s="31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</row>
    <row r="883" spans="1:26" ht="13.5" customHeight="1">
      <c r="A883" s="31"/>
      <c r="B883" s="31"/>
      <c r="C883" s="31"/>
      <c r="D883" s="31"/>
      <c r="E883" s="31"/>
      <c r="F883" s="31"/>
      <c r="G883" s="31"/>
      <c r="H883" s="31"/>
      <c r="I883" s="31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</row>
    <row r="884" spans="1:26" ht="13.5" customHeight="1">
      <c r="A884" s="31"/>
      <c r="B884" s="31"/>
      <c r="C884" s="31"/>
      <c r="D884" s="31"/>
      <c r="E884" s="31"/>
      <c r="F884" s="31"/>
      <c r="G884" s="31"/>
      <c r="H884" s="31"/>
      <c r="I884" s="31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</row>
    <row r="885" spans="1:26" ht="13.5" customHeight="1">
      <c r="A885" s="31"/>
      <c r="B885" s="31"/>
      <c r="C885" s="31"/>
      <c r="D885" s="31"/>
      <c r="E885" s="31"/>
      <c r="F885" s="31"/>
      <c r="G885" s="31"/>
      <c r="H885" s="31"/>
      <c r="I885" s="31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</row>
    <row r="886" spans="1:26" ht="13.5" customHeight="1">
      <c r="A886" s="31"/>
      <c r="B886" s="31"/>
      <c r="C886" s="31"/>
      <c r="D886" s="31"/>
      <c r="E886" s="31"/>
      <c r="F886" s="31"/>
      <c r="G886" s="31"/>
      <c r="H886" s="31"/>
      <c r="I886" s="31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</row>
    <row r="887" spans="1:26" ht="13.5" customHeight="1">
      <c r="A887" s="31"/>
      <c r="B887" s="31"/>
      <c r="C887" s="31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</row>
    <row r="888" spans="1:26" ht="13.5" customHeight="1">
      <c r="A888" s="31"/>
      <c r="B888" s="31"/>
      <c r="C888" s="31"/>
      <c r="D888" s="31"/>
      <c r="E888" s="31"/>
      <c r="F888" s="31"/>
      <c r="G888" s="31"/>
      <c r="H888" s="31"/>
      <c r="I888" s="31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</row>
    <row r="889" spans="1:26" ht="13.5" customHeight="1">
      <c r="A889" s="31"/>
      <c r="B889" s="31"/>
      <c r="C889" s="31"/>
      <c r="D889" s="31"/>
      <c r="E889" s="31"/>
      <c r="F889" s="31"/>
      <c r="G889" s="31"/>
      <c r="H889" s="31"/>
      <c r="I889" s="31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</row>
    <row r="890" spans="1:26" ht="13.5" customHeight="1">
      <c r="A890" s="31"/>
      <c r="B890" s="31"/>
      <c r="C890" s="31"/>
      <c r="D890" s="31"/>
      <c r="E890" s="31"/>
      <c r="F890" s="31"/>
      <c r="G890" s="31"/>
      <c r="H890" s="31"/>
      <c r="I890" s="31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</row>
    <row r="891" spans="1:26" ht="13.5" customHeight="1">
      <c r="A891" s="31"/>
      <c r="B891" s="31"/>
      <c r="C891" s="31"/>
      <c r="D891" s="31"/>
      <c r="E891" s="31"/>
      <c r="F891" s="31"/>
      <c r="G891" s="31"/>
      <c r="H891" s="31"/>
      <c r="I891" s="31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</row>
    <row r="892" spans="1:26" ht="13.5" customHeight="1">
      <c r="A892" s="31"/>
      <c r="B892" s="31"/>
      <c r="C892" s="31"/>
      <c r="D892" s="31"/>
      <c r="E892" s="31"/>
      <c r="F892" s="31"/>
      <c r="G892" s="31"/>
      <c r="H892" s="31"/>
      <c r="I892" s="31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</row>
    <row r="893" spans="1:26" ht="13.5" customHeight="1">
      <c r="A893" s="31"/>
      <c r="B893" s="31"/>
      <c r="C893" s="31"/>
      <c r="D893" s="31"/>
      <c r="E893" s="31"/>
      <c r="F893" s="31"/>
      <c r="G893" s="31"/>
      <c r="H893" s="31"/>
      <c r="I893" s="31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</row>
    <row r="894" spans="1:26" ht="13.5" customHeight="1">
      <c r="A894" s="31"/>
      <c r="B894" s="31"/>
      <c r="C894" s="31"/>
      <c r="D894" s="31"/>
      <c r="E894" s="31"/>
      <c r="F894" s="31"/>
      <c r="G894" s="31"/>
      <c r="H894" s="31"/>
      <c r="I894" s="31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</row>
    <row r="895" spans="1:26" ht="13.5" customHeight="1">
      <c r="A895" s="31"/>
      <c r="B895" s="31"/>
      <c r="C895" s="31"/>
      <c r="D895" s="31"/>
      <c r="E895" s="31"/>
      <c r="F895" s="31"/>
      <c r="G895" s="31"/>
      <c r="H895" s="31"/>
      <c r="I895" s="31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</row>
    <row r="896" spans="1:26" ht="13.5" customHeight="1">
      <c r="A896" s="31"/>
      <c r="B896" s="31"/>
      <c r="C896" s="31"/>
      <c r="D896" s="31"/>
      <c r="E896" s="31"/>
      <c r="F896" s="31"/>
      <c r="G896" s="31"/>
      <c r="H896" s="31"/>
      <c r="I896" s="31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</row>
    <row r="897" spans="1:26" ht="13.5" customHeight="1">
      <c r="A897" s="31"/>
      <c r="B897" s="31"/>
      <c r="C897" s="31"/>
      <c r="D897" s="31"/>
      <c r="E897" s="31"/>
      <c r="F897" s="31"/>
      <c r="G897" s="31"/>
      <c r="H897" s="31"/>
      <c r="I897" s="31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</row>
    <row r="898" spans="1:26" ht="13.5" customHeight="1">
      <c r="A898" s="31"/>
      <c r="B898" s="31"/>
      <c r="C898" s="31"/>
      <c r="D898" s="31"/>
      <c r="E898" s="31"/>
      <c r="F898" s="31"/>
      <c r="G898" s="31"/>
      <c r="H898" s="31"/>
      <c r="I898" s="31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</row>
    <row r="899" spans="1:26" ht="13.5" customHeight="1">
      <c r="A899" s="31"/>
      <c r="B899" s="31"/>
      <c r="C899" s="31"/>
      <c r="D899" s="31"/>
      <c r="E899" s="31"/>
      <c r="F899" s="31"/>
      <c r="G899" s="31"/>
      <c r="H899" s="31"/>
      <c r="I899" s="31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</row>
    <row r="900" spans="1:26" ht="13.5" customHeight="1">
      <c r="A900" s="31"/>
      <c r="B900" s="31"/>
      <c r="C900" s="31"/>
      <c r="D900" s="31"/>
      <c r="E900" s="31"/>
      <c r="F900" s="31"/>
      <c r="G900" s="31"/>
      <c r="H900" s="31"/>
      <c r="I900" s="31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</row>
    <row r="901" spans="1:26" ht="13.5" customHeight="1">
      <c r="A901" s="31"/>
      <c r="B901" s="31"/>
      <c r="C901" s="31"/>
      <c r="D901" s="31"/>
      <c r="E901" s="31"/>
      <c r="F901" s="31"/>
      <c r="G901" s="31"/>
      <c r="H901" s="31"/>
      <c r="I901" s="31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</row>
    <row r="902" spans="1:26" ht="13.5" customHeight="1">
      <c r="A902" s="31"/>
      <c r="B902" s="31"/>
      <c r="C902" s="31"/>
      <c r="D902" s="31"/>
      <c r="E902" s="31"/>
      <c r="F902" s="31"/>
      <c r="G902" s="31"/>
      <c r="H902" s="31"/>
      <c r="I902" s="31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</row>
    <row r="903" spans="1:26" ht="13.5" customHeight="1">
      <c r="A903" s="31"/>
      <c r="B903" s="31"/>
      <c r="C903" s="31"/>
      <c r="D903" s="31"/>
      <c r="E903" s="31"/>
      <c r="F903" s="31"/>
      <c r="G903" s="31"/>
      <c r="H903" s="31"/>
      <c r="I903" s="31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</row>
    <row r="904" spans="1:26" ht="13.5" customHeight="1">
      <c r="A904" s="31"/>
      <c r="B904" s="31"/>
      <c r="C904" s="31"/>
      <c r="D904" s="31"/>
      <c r="E904" s="31"/>
      <c r="F904" s="31"/>
      <c r="G904" s="31"/>
      <c r="H904" s="31"/>
      <c r="I904" s="31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</row>
    <row r="905" spans="1:26" ht="13.5" customHeight="1">
      <c r="A905" s="31"/>
      <c r="B905" s="31"/>
      <c r="C905" s="31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</row>
    <row r="906" spans="1:26" ht="13.5" customHeight="1">
      <c r="A906" s="31"/>
      <c r="B906" s="31"/>
      <c r="C906" s="31"/>
      <c r="D906" s="31"/>
      <c r="E906" s="31"/>
      <c r="F906" s="31"/>
      <c r="G906" s="31"/>
      <c r="H906" s="31"/>
      <c r="I906" s="31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</row>
    <row r="907" spans="1:26" ht="13.5" customHeight="1">
      <c r="A907" s="31"/>
      <c r="B907" s="31"/>
      <c r="C907" s="31"/>
      <c r="D907" s="31"/>
      <c r="E907" s="31"/>
      <c r="F907" s="31"/>
      <c r="G907" s="31"/>
      <c r="H907" s="31"/>
      <c r="I907" s="31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</row>
    <row r="908" spans="1:26" ht="13.5" customHeight="1">
      <c r="A908" s="31"/>
      <c r="B908" s="31"/>
      <c r="C908" s="31"/>
      <c r="D908" s="31"/>
      <c r="E908" s="31"/>
      <c r="F908" s="31"/>
      <c r="G908" s="31"/>
      <c r="H908" s="31"/>
      <c r="I908" s="31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</row>
    <row r="909" spans="1:26" ht="13.5" customHeight="1">
      <c r="A909" s="31"/>
      <c r="B909" s="31"/>
      <c r="C909" s="31"/>
      <c r="D909" s="31"/>
      <c r="E909" s="31"/>
      <c r="F909" s="31"/>
      <c r="G909" s="31"/>
      <c r="H909" s="31"/>
      <c r="I909" s="31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</row>
    <row r="910" spans="1:26" ht="13.5" customHeight="1">
      <c r="A910" s="31"/>
      <c r="B910" s="31"/>
      <c r="C910" s="31"/>
      <c r="D910" s="31"/>
      <c r="E910" s="31"/>
      <c r="F910" s="31"/>
      <c r="G910" s="31"/>
      <c r="H910" s="31"/>
      <c r="I910" s="31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</row>
    <row r="911" spans="1:26" ht="13.5" customHeight="1">
      <c r="A911" s="31"/>
      <c r="B911" s="31"/>
      <c r="C911" s="31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</row>
    <row r="912" spans="1:26" ht="13.5" customHeight="1">
      <c r="A912" s="31"/>
      <c r="B912" s="31"/>
      <c r="C912" s="31"/>
      <c r="D912" s="31"/>
      <c r="E912" s="31"/>
      <c r="F912" s="31"/>
      <c r="G912" s="31"/>
      <c r="H912" s="31"/>
      <c r="I912" s="31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</row>
    <row r="913" spans="1:26" ht="13.5" customHeight="1">
      <c r="A913" s="31"/>
      <c r="B913" s="31"/>
      <c r="C913" s="31"/>
      <c r="D913" s="31"/>
      <c r="E913" s="31"/>
      <c r="F913" s="31"/>
      <c r="G913" s="31"/>
      <c r="H913" s="31"/>
      <c r="I913" s="31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</row>
    <row r="914" spans="1:26" ht="13.5" customHeight="1">
      <c r="A914" s="31"/>
      <c r="B914" s="31"/>
      <c r="C914" s="31"/>
      <c r="D914" s="31"/>
      <c r="E914" s="31"/>
      <c r="F914" s="31"/>
      <c r="G914" s="31"/>
      <c r="H914" s="31"/>
      <c r="I914" s="31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</row>
    <row r="915" spans="1:26" ht="13.5" customHeight="1">
      <c r="A915" s="31"/>
      <c r="B915" s="31"/>
      <c r="C915" s="31"/>
      <c r="D915" s="31"/>
      <c r="E915" s="31"/>
      <c r="F915" s="31"/>
      <c r="G915" s="31"/>
      <c r="H915" s="31"/>
      <c r="I915" s="31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</row>
    <row r="916" spans="1:26" ht="13.5" customHeight="1">
      <c r="A916" s="31"/>
      <c r="B916" s="31"/>
      <c r="C916" s="31"/>
      <c r="D916" s="31"/>
      <c r="E916" s="31"/>
      <c r="F916" s="31"/>
      <c r="G916" s="31"/>
      <c r="H916" s="31"/>
      <c r="I916" s="31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</row>
    <row r="917" spans="1:26" ht="13.5" customHeight="1">
      <c r="A917" s="31"/>
      <c r="B917" s="31"/>
      <c r="C917" s="31"/>
      <c r="D917" s="31"/>
      <c r="E917" s="31"/>
      <c r="F917" s="31"/>
      <c r="G917" s="31"/>
      <c r="H917" s="31"/>
      <c r="I917" s="31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</row>
    <row r="918" spans="1:26" ht="13.5" customHeight="1">
      <c r="A918" s="31"/>
      <c r="B918" s="31"/>
      <c r="C918" s="31"/>
      <c r="D918" s="31"/>
      <c r="E918" s="31"/>
      <c r="F918" s="31"/>
      <c r="G918" s="31"/>
      <c r="H918" s="31"/>
      <c r="I918" s="31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</row>
    <row r="919" spans="1:26" ht="13.5" customHeight="1">
      <c r="A919" s="31"/>
      <c r="B919" s="31"/>
      <c r="C919" s="31"/>
      <c r="D919" s="31"/>
      <c r="E919" s="31"/>
      <c r="F919" s="31"/>
      <c r="G919" s="31"/>
      <c r="H919" s="31"/>
      <c r="I919" s="31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</row>
    <row r="920" spans="1:26" ht="13.5" customHeight="1">
      <c r="A920" s="31"/>
      <c r="B920" s="31"/>
      <c r="C920" s="31"/>
      <c r="D920" s="31"/>
      <c r="E920" s="31"/>
      <c r="F920" s="31"/>
      <c r="G920" s="31"/>
      <c r="H920" s="31"/>
      <c r="I920" s="31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</row>
    <row r="921" spans="1:26" ht="13.5" customHeight="1">
      <c r="A921" s="31"/>
      <c r="B921" s="31"/>
      <c r="C921" s="31"/>
      <c r="D921" s="31"/>
      <c r="E921" s="31"/>
      <c r="F921" s="31"/>
      <c r="G921" s="31"/>
      <c r="H921" s="31"/>
      <c r="I921" s="31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</row>
    <row r="922" spans="1:26" ht="13.5" customHeight="1">
      <c r="A922" s="31"/>
      <c r="B922" s="31"/>
      <c r="C922" s="31"/>
      <c r="D922" s="31"/>
      <c r="E922" s="31"/>
      <c r="F922" s="31"/>
      <c r="G922" s="31"/>
      <c r="H922" s="31"/>
      <c r="I922" s="31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</row>
    <row r="923" spans="1:26" ht="13.5" customHeight="1">
      <c r="A923" s="31"/>
      <c r="B923" s="31"/>
      <c r="C923" s="31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</row>
    <row r="924" spans="1:26" ht="13.5" customHeight="1">
      <c r="A924" s="31"/>
      <c r="B924" s="31"/>
      <c r="C924" s="31"/>
      <c r="D924" s="31"/>
      <c r="E924" s="31"/>
      <c r="F924" s="31"/>
      <c r="G924" s="31"/>
      <c r="H924" s="31"/>
      <c r="I924" s="31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</row>
    <row r="925" spans="1:26" ht="13.5" customHeight="1">
      <c r="A925" s="31"/>
      <c r="B925" s="31"/>
      <c r="C925" s="31"/>
      <c r="D925" s="31"/>
      <c r="E925" s="31"/>
      <c r="F925" s="31"/>
      <c r="G925" s="31"/>
      <c r="H925" s="31"/>
      <c r="I925" s="31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</row>
    <row r="926" spans="1:26" ht="13.5" customHeight="1">
      <c r="A926" s="31"/>
      <c r="B926" s="31"/>
      <c r="C926" s="31"/>
      <c r="D926" s="31"/>
      <c r="E926" s="31"/>
      <c r="F926" s="31"/>
      <c r="G926" s="31"/>
      <c r="H926" s="31"/>
      <c r="I926" s="31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</row>
    <row r="927" spans="1:26" ht="13.5" customHeight="1">
      <c r="A927" s="31"/>
      <c r="B927" s="31"/>
      <c r="C927" s="31"/>
      <c r="D927" s="31"/>
      <c r="E927" s="31"/>
      <c r="F927" s="31"/>
      <c r="G927" s="31"/>
      <c r="H927" s="31"/>
      <c r="I927" s="31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</row>
    <row r="928" spans="1:26" ht="13.5" customHeight="1">
      <c r="A928" s="31"/>
      <c r="B928" s="31"/>
      <c r="C928" s="31"/>
      <c r="D928" s="31"/>
      <c r="E928" s="31"/>
      <c r="F928" s="31"/>
      <c r="G928" s="31"/>
      <c r="H928" s="31"/>
      <c r="I928" s="31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</row>
    <row r="929" spans="1:26" ht="13.5" customHeight="1">
      <c r="A929" s="31"/>
      <c r="B929" s="31"/>
      <c r="C929" s="31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</row>
    <row r="930" spans="1:26" ht="13.5" customHeight="1">
      <c r="A930" s="31"/>
      <c r="B930" s="31"/>
      <c r="C930" s="31"/>
      <c r="D930" s="31"/>
      <c r="E930" s="31"/>
      <c r="F930" s="31"/>
      <c r="G930" s="31"/>
      <c r="H930" s="31"/>
      <c r="I930" s="31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</row>
    <row r="931" spans="1:26" ht="13.5" customHeight="1">
      <c r="A931" s="31"/>
      <c r="B931" s="31"/>
      <c r="C931" s="31"/>
      <c r="D931" s="31"/>
      <c r="E931" s="31"/>
      <c r="F931" s="31"/>
      <c r="G931" s="31"/>
      <c r="H931" s="31"/>
      <c r="I931" s="31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</row>
    <row r="932" spans="1:26" ht="13.5" customHeight="1">
      <c r="A932" s="31"/>
      <c r="B932" s="31"/>
      <c r="C932" s="31"/>
      <c r="D932" s="31"/>
      <c r="E932" s="31"/>
      <c r="F932" s="31"/>
      <c r="G932" s="31"/>
      <c r="H932" s="31"/>
      <c r="I932" s="31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</row>
    <row r="933" spans="1:26" ht="13.5" customHeight="1">
      <c r="A933" s="31"/>
      <c r="B933" s="31"/>
      <c r="C933" s="31"/>
      <c r="D933" s="31"/>
      <c r="E933" s="31"/>
      <c r="F933" s="31"/>
      <c r="G933" s="31"/>
      <c r="H933" s="31"/>
      <c r="I933" s="31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</row>
    <row r="934" spans="1:26" ht="13.5" customHeight="1">
      <c r="A934" s="31"/>
      <c r="B934" s="31"/>
      <c r="C934" s="31"/>
      <c r="D934" s="31"/>
      <c r="E934" s="31"/>
      <c r="F934" s="31"/>
      <c r="G934" s="31"/>
      <c r="H934" s="31"/>
      <c r="I934" s="31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</row>
    <row r="935" spans="1:26" ht="13.5" customHeight="1">
      <c r="A935" s="31"/>
      <c r="B935" s="31"/>
      <c r="C935" s="31"/>
      <c r="D935" s="31"/>
      <c r="E935" s="31"/>
      <c r="F935" s="31"/>
      <c r="G935" s="31"/>
      <c r="H935" s="31"/>
      <c r="I935" s="31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</row>
    <row r="936" spans="1:26" ht="13.5" customHeight="1">
      <c r="A936" s="31"/>
      <c r="B936" s="31"/>
      <c r="C936" s="31"/>
      <c r="D936" s="31"/>
      <c r="E936" s="31"/>
      <c r="F936" s="31"/>
      <c r="G936" s="31"/>
      <c r="H936" s="31"/>
      <c r="I936" s="31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</row>
    <row r="937" spans="1:26" ht="13.5" customHeight="1">
      <c r="A937" s="31"/>
      <c r="B937" s="31"/>
      <c r="C937" s="31"/>
      <c r="D937" s="31"/>
      <c r="E937" s="31"/>
      <c r="F937" s="31"/>
      <c r="G937" s="31"/>
      <c r="H937" s="31"/>
      <c r="I937" s="31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</row>
    <row r="938" spans="1:26" ht="13.5" customHeight="1">
      <c r="A938" s="31"/>
      <c r="B938" s="31"/>
      <c r="C938" s="31"/>
      <c r="D938" s="31"/>
      <c r="E938" s="31"/>
      <c r="F938" s="31"/>
      <c r="G938" s="31"/>
      <c r="H938" s="31"/>
      <c r="I938" s="31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</row>
    <row r="939" spans="1:26" ht="13.5" customHeight="1">
      <c r="A939" s="31"/>
      <c r="B939" s="31"/>
      <c r="C939" s="31"/>
      <c r="D939" s="31"/>
      <c r="E939" s="31"/>
      <c r="F939" s="31"/>
      <c r="G939" s="31"/>
      <c r="H939" s="31"/>
      <c r="I939" s="31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</row>
    <row r="940" spans="1:26" ht="13.5" customHeight="1">
      <c r="A940" s="31"/>
      <c r="B940" s="31"/>
      <c r="C940" s="31"/>
      <c r="D940" s="31"/>
      <c r="E940" s="31"/>
      <c r="F940" s="31"/>
      <c r="G940" s="31"/>
      <c r="H940" s="31"/>
      <c r="I940" s="31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</row>
    <row r="941" spans="1:26" ht="13.5" customHeight="1">
      <c r="A941" s="31"/>
      <c r="B941" s="31"/>
      <c r="C941" s="31"/>
      <c r="D941" s="31"/>
      <c r="E941" s="31"/>
      <c r="F941" s="31"/>
      <c r="G941" s="31"/>
      <c r="H941" s="31"/>
      <c r="I941" s="31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</row>
    <row r="942" spans="1:26" ht="13.5" customHeight="1">
      <c r="A942" s="31"/>
      <c r="B942" s="31"/>
      <c r="C942" s="31"/>
      <c r="D942" s="31"/>
      <c r="E942" s="31"/>
      <c r="F942" s="31"/>
      <c r="G942" s="31"/>
      <c r="H942" s="31"/>
      <c r="I942" s="31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</row>
    <row r="943" spans="1:26" ht="13.5" customHeight="1">
      <c r="A943" s="31"/>
      <c r="B943" s="31"/>
      <c r="C943" s="31"/>
      <c r="D943" s="31"/>
      <c r="E943" s="31"/>
      <c r="F943" s="31"/>
      <c r="G943" s="31"/>
      <c r="H943" s="31"/>
      <c r="I943" s="31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</row>
    <row r="944" spans="1:26" ht="13.5" customHeight="1">
      <c r="A944" s="31"/>
      <c r="B944" s="31"/>
      <c r="C944" s="31"/>
      <c r="D944" s="31"/>
      <c r="E944" s="31"/>
      <c r="F944" s="31"/>
      <c r="G944" s="31"/>
      <c r="H944" s="31"/>
      <c r="I944" s="31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</row>
    <row r="945" spans="1:26" ht="13.5" customHeight="1">
      <c r="A945" s="31"/>
      <c r="B945" s="31"/>
      <c r="C945" s="31"/>
      <c r="D945" s="31"/>
      <c r="E945" s="31"/>
      <c r="F945" s="31"/>
      <c r="G945" s="31"/>
      <c r="H945" s="31"/>
      <c r="I945" s="31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</row>
    <row r="946" spans="1:26" ht="13.5" customHeight="1">
      <c r="A946" s="31"/>
      <c r="B946" s="31"/>
      <c r="C946" s="31"/>
      <c r="D946" s="31"/>
      <c r="E946" s="31"/>
      <c r="F946" s="31"/>
      <c r="G946" s="31"/>
      <c r="H946" s="31"/>
      <c r="I946" s="31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</row>
    <row r="947" spans="1:26" ht="13.5" customHeight="1">
      <c r="A947" s="31"/>
      <c r="B947" s="31"/>
      <c r="C947" s="31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</row>
    <row r="948" spans="1:26" ht="13.5" customHeight="1">
      <c r="A948" s="31"/>
      <c r="B948" s="31"/>
      <c r="C948" s="31"/>
      <c r="D948" s="31"/>
      <c r="E948" s="31"/>
      <c r="F948" s="31"/>
      <c r="G948" s="31"/>
      <c r="H948" s="31"/>
      <c r="I948" s="31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</row>
    <row r="949" spans="1:26" ht="13.5" customHeight="1">
      <c r="A949" s="31"/>
      <c r="B949" s="31"/>
      <c r="C949" s="31"/>
      <c r="D949" s="31"/>
      <c r="E949" s="31"/>
      <c r="F949" s="31"/>
      <c r="G949" s="31"/>
      <c r="H949" s="31"/>
      <c r="I949" s="31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</row>
    <row r="950" spans="1:26" ht="13.5" customHeight="1">
      <c r="A950" s="31"/>
      <c r="B950" s="31"/>
      <c r="C950" s="31"/>
      <c r="D950" s="31"/>
      <c r="E950" s="31"/>
      <c r="F950" s="31"/>
      <c r="G950" s="31"/>
      <c r="H950" s="31"/>
      <c r="I950" s="31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</row>
    <row r="951" spans="1:26" ht="13.5" customHeight="1">
      <c r="A951" s="31"/>
      <c r="B951" s="31"/>
      <c r="C951" s="31"/>
      <c r="D951" s="31"/>
      <c r="E951" s="31"/>
      <c r="F951" s="31"/>
      <c r="G951" s="31"/>
      <c r="H951" s="31"/>
      <c r="I951" s="31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</row>
    <row r="952" spans="1:26" ht="13.5" customHeight="1">
      <c r="A952" s="31"/>
      <c r="B952" s="31"/>
      <c r="C952" s="31"/>
      <c r="D952" s="31"/>
      <c r="E952" s="31"/>
      <c r="F952" s="31"/>
      <c r="G952" s="31"/>
      <c r="H952" s="31"/>
      <c r="I952" s="31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</row>
    <row r="953" spans="1:26" ht="13.5" customHeight="1">
      <c r="A953" s="31"/>
      <c r="B953" s="31"/>
      <c r="C953" s="31"/>
      <c r="D953" s="31"/>
      <c r="E953" s="31"/>
      <c r="F953" s="31"/>
      <c r="G953" s="31"/>
      <c r="H953" s="31"/>
      <c r="I953" s="31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</row>
    <row r="954" spans="1:26" ht="13.5" customHeight="1">
      <c r="A954" s="31"/>
      <c r="B954" s="31"/>
      <c r="C954" s="31"/>
      <c r="D954" s="31"/>
      <c r="E954" s="31"/>
      <c r="F954" s="31"/>
      <c r="G954" s="31"/>
      <c r="H954" s="31"/>
      <c r="I954" s="31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</row>
    <row r="955" spans="1:26" ht="13.5" customHeight="1">
      <c r="A955" s="31"/>
      <c r="B955" s="31"/>
      <c r="C955" s="31"/>
      <c r="D955" s="31"/>
      <c r="E955" s="31"/>
      <c r="F955" s="31"/>
      <c r="G955" s="31"/>
      <c r="H955" s="31"/>
      <c r="I955" s="31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</row>
    <row r="956" spans="1:26" ht="13.5" customHeight="1">
      <c r="A956" s="31"/>
      <c r="B956" s="31"/>
      <c r="C956" s="31"/>
      <c r="D956" s="31"/>
      <c r="E956" s="31"/>
      <c r="F956" s="31"/>
      <c r="G956" s="31"/>
      <c r="H956" s="31"/>
      <c r="I956" s="31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</row>
    <row r="957" spans="1:26" ht="13.5" customHeight="1">
      <c r="A957" s="31"/>
      <c r="B957" s="31"/>
      <c r="C957" s="31"/>
      <c r="D957" s="31"/>
      <c r="E957" s="31"/>
      <c r="F957" s="31"/>
      <c r="G957" s="31"/>
      <c r="H957" s="31"/>
      <c r="I957" s="31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</row>
    <row r="958" spans="1:26" ht="13.5" customHeight="1">
      <c r="A958" s="31"/>
      <c r="B958" s="31"/>
      <c r="C958" s="31"/>
      <c r="D958" s="31"/>
      <c r="E958" s="31"/>
      <c r="F958" s="31"/>
      <c r="G958" s="31"/>
      <c r="H958" s="31"/>
      <c r="I958" s="31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</row>
    <row r="959" spans="1:26" ht="13.5" customHeight="1">
      <c r="A959" s="31"/>
      <c r="B959" s="31"/>
      <c r="C959" s="31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</row>
    <row r="960" spans="1:26" ht="13.5" customHeight="1">
      <c r="A960" s="31"/>
      <c r="B960" s="31"/>
      <c r="C960" s="31"/>
      <c r="D960" s="31"/>
      <c r="E960" s="31"/>
      <c r="F960" s="31"/>
      <c r="G960" s="31"/>
      <c r="H960" s="31"/>
      <c r="I960" s="31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</row>
    <row r="961" spans="1:26" ht="13.5" customHeight="1">
      <c r="A961" s="31"/>
      <c r="B961" s="31"/>
      <c r="C961" s="31"/>
      <c r="D961" s="31"/>
      <c r="E961" s="31"/>
      <c r="F961" s="31"/>
      <c r="G961" s="31"/>
      <c r="H961" s="31"/>
      <c r="I961" s="31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</row>
    <row r="962" spans="1:26" ht="13.5" customHeight="1">
      <c r="A962" s="31"/>
      <c r="B962" s="31"/>
      <c r="C962" s="31"/>
      <c r="D962" s="31"/>
      <c r="E962" s="31"/>
      <c r="F962" s="31"/>
      <c r="G962" s="31"/>
      <c r="H962" s="31"/>
      <c r="I962" s="31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</row>
    <row r="963" spans="1:26" ht="13.5" customHeight="1">
      <c r="A963" s="31"/>
      <c r="B963" s="31"/>
      <c r="C963" s="31"/>
      <c r="D963" s="31"/>
      <c r="E963" s="31"/>
      <c r="F963" s="31"/>
      <c r="G963" s="31"/>
      <c r="H963" s="31"/>
      <c r="I963" s="31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</row>
    <row r="964" spans="1:26" ht="13.5" customHeight="1">
      <c r="A964" s="31"/>
      <c r="B964" s="31"/>
      <c r="C964" s="31"/>
      <c r="D964" s="31"/>
      <c r="E964" s="31"/>
      <c r="F964" s="31"/>
      <c r="G964" s="31"/>
      <c r="H964" s="31"/>
      <c r="I964" s="31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</row>
    <row r="965" spans="1:26" ht="13.5" customHeight="1">
      <c r="A965" s="31"/>
      <c r="B965" s="31"/>
      <c r="C965" s="31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</row>
    <row r="966" spans="1:26" ht="13.5" customHeight="1">
      <c r="A966" s="31"/>
      <c r="B966" s="31"/>
      <c r="C966" s="31"/>
      <c r="D966" s="31"/>
      <c r="E966" s="31"/>
      <c r="F966" s="31"/>
      <c r="G966" s="31"/>
      <c r="H966" s="31"/>
      <c r="I966" s="31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</row>
    <row r="967" spans="1:26" ht="13.5" customHeight="1">
      <c r="A967" s="31"/>
      <c r="B967" s="31"/>
      <c r="C967" s="31"/>
      <c r="D967" s="31"/>
      <c r="E967" s="31"/>
      <c r="F967" s="31"/>
      <c r="G967" s="31"/>
      <c r="H967" s="31"/>
      <c r="I967" s="31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</row>
    <row r="968" spans="1:26" ht="13.5" customHeight="1">
      <c r="A968" s="31"/>
      <c r="B968" s="31"/>
      <c r="C968" s="31"/>
      <c r="D968" s="31"/>
      <c r="E968" s="31"/>
      <c r="F968" s="31"/>
      <c r="G968" s="31"/>
      <c r="H968" s="31"/>
      <c r="I968" s="31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</row>
    <row r="969" spans="1:26" ht="13.5" customHeight="1">
      <c r="A969" s="31"/>
      <c r="B969" s="31"/>
      <c r="C969" s="31"/>
      <c r="D969" s="31"/>
      <c r="E969" s="31"/>
      <c r="F969" s="31"/>
      <c r="G969" s="31"/>
      <c r="H969" s="31"/>
      <c r="I969" s="31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</row>
    <row r="970" spans="1:26" ht="13.5" customHeight="1">
      <c r="A970" s="31"/>
      <c r="B970" s="31"/>
      <c r="C970" s="31"/>
      <c r="D970" s="31"/>
      <c r="E970" s="31"/>
      <c r="F970" s="31"/>
      <c r="G970" s="31"/>
      <c r="H970" s="31"/>
      <c r="I970" s="31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</row>
    <row r="971" spans="1:26" ht="13.5" customHeight="1">
      <c r="A971" s="31"/>
      <c r="B971" s="31"/>
      <c r="C971" s="31"/>
      <c r="D971" s="31"/>
      <c r="E971" s="31"/>
      <c r="F971" s="31"/>
      <c r="G971" s="31"/>
      <c r="H971" s="31"/>
      <c r="I971" s="31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</row>
    <row r="972" spans="1:26" ht="13.5" customHeight="1">
      <c r="A972" s="31"/>
      <c r="B972" s="31"/>
      <c r="C972" s="31"/>
      <c r="D972" s="31"/>
      <c r="E972" s="31"/>
      <c r="F972" s="31"/>
      <c r="G972" s="31"/>
      <c r="H972" s="31"/>
      <c r="I972" s="31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</row>
    <row r="973" spans="1:26" ht="13.5" customHeight="1">
      <c r="A973" s="31"/>
      <c r="B973" s="31"/>
      <c r="C973" s="31"/>
      <c r="D973" s="31"/>
      <c r="E973" s="31"/>
      <c r="F973" s="31"/>
      <c r="G973" s="31"/>
      <c r="H973" s="31"/>
      <c r="I973" s="31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</row>
    <row r="974" spans="1:26" ht="13.5" customHeight="1">
      <c r="A974" s="31"/>
      <c r="B974" s="31"/>
      <c r="C974" s="31"/>
      <c r="D974" s="31"/>
      <c r="E974" s="31"/>
      <c r="F974" s="31"/>
      <c r="G974" s="31"/>
      <c r="H974" s="31"/>
      <c r="I974" s="31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</row>
    <row r="975" spans="1:26" ht="13.5" customHeight="1">
      <c r="A975" s="31"/>
      <c r="B975" s="31"/>
      <c r="C975" s="31"/>
      <c r="D975" s="31"/>
      <c r="E975" s="31"/>
      <c r="F975" s="31"/>
      <c r="G975" s="31"/>
      <c r="H975" s="31"/>
      <c r="I975" s="31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</row>
    <row r="976" spans="1:26" ht="13.5" customHeight="1">
      <c r="A976" s="31"/>
      <c r="B976" s="31"/>
      <c r="C976" s="31"/>
      <c r="D976" s="31"/>
      <c r="E976" s="31"/>
      <c r="F976" s="31"/>
      <c r="G976" s="31"/>
      <c r="H976" s="31"/>
      <c r="I976" s="31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</row>
    <row r="977" spans="1:26" ht="13.5" customHeight="1">
      <c r="A977" s="31"/>
      <c r="B977" s="31"/>
      <c r="C977" s="31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</row>
    <row r="978" spans="1:26" ht="13.5" customHeight="1">
      <c r="A978" s="31"/>
      <c r="B978" s="31"/>
      <c r="C978" s="31"/>
      <c r="D978" s="31"/>
      <c r="E978" s="31"/>
      <c r="F978" s="31"/>
      <c r="G978" s="31"/>
      <c r="H978" s="31"/>
      <c r="I978" s="31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</row>
    <row r="979" spans="1:26" ht="13.5" customHeight="1">
      <c r="A979" s="31"/>
      <c r="B979" s="31"/>
      <c r="C979" s="31"/>
      <c r="D979" s="31"/>
      <c r="E979" s="31"/>
      <c r="F979" s="31"/>
      <c r="G979" s="31"/>
      <c r="H979" s="31"/>
      <c r="I979" s="31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</row>
    <row r="980" spans="1:26" ht="13.5" customHeight="1">
      <c r="A980" s="31"/>
      <c r="B980" s="31"/>
      <c r="C980" s="31"/>
      <c r="D980" s="31"/>
      <c r="E980" s="31"/>
      <c r="F980" s="31"/>
      <c r="G980" s="31"/>
      <c r="H980" s="31"/>
      <c r="I980" s="31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</row>
    <row r="981" spans="1:26" ht="13.5" customHeight="1">
      <c r="A981" s="31"/>
      <c r="B981" s="31"/>
      <c r="C981" s="31"/>
      <c r="D981" s="31"/>
      <c r="E981" s="31"/>
      <c r="F981" s="31"/>
      <c r="G981" s="31"/>
      <c r="H981" s="31"/>
      <c r="I981" s="31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</row>
    <row r="982" spans="1:26" ht="13.5" customHeight="1">
      <c r="A982" s="31"/>
      <c r="B982" s="31"/>
      <c r="C982" s="31"/>
      <c r="D982" s="31"/>
      <c r="E982" s="31"/>
      <c r="F982" s="31"/>
      <c r="G982" s="31"/>
      <c r="H982" s="31"/>
      <c r="I982" s="31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</row>
    <row r="983" spans="1:26" ht="13.5" customHeight="1">
      <c r="A983" s="31"/>
      <c r="B983" s="31"/>
      <c r="C983" s="31"/>
      <c r="D983" s="31"/>
      <c r="E983" s="31"/>
      <c r="F983" s="31"/>
      <c r="G983" s="31"/>
      <c r="H983" s="31"/>
      <c r="I983" s="31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</row>
    <row r="984" spans="1:26" ht="13.5" customHeight="1">
      <c r="A984" s="31"/>
      <c r="B984" s="31"/>
      <c r="C984" s="31"/>
      <c r="D984" s="31"/>
      <c r="E984" s="31"/>
      <c r="F984" s="31"/>
      <c r="G984" s="31"/>
      <c r="H984" s="31"/>
      <c r="I984" s="31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</row>
    <row r="985" spans="1:26" ht="13.5" customHeight="1">
      <c r="A985" s="31"/>
      <c r="B985" s="31"/>
      <c r="C985" s="31"/>
      <c r="D985" s="31"/>
      <c r="E985" s="31"/>
      <c r="F985" s="31"/>
      <c r="G985" s="31"/>
      <c r="H985" s="31"/>
      <c r="I985" s="31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</row>
    <row r="986" spans="1:26" ht="13.5" customHeight="1">
      <c r="A986" s="31"/>
      <c r="B986" s="31"/>
      <c r="C986" s="31"/>
      <c r="D986" s="31"/>
      <c r="E986" s="31"/>
      <c r="F986" s="31"/>
      <c r="G986" s="31"/>
      <c r="H986" s="31"/>
      <c r="I986" s="31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</row>
    <row r="987" spans="1:26" ht="13.5" customHeight="1">
      <c r="A987" s="31"/>
      <c r="B987" s="31"/>
      <c r="C987" s="31"/>
      <c r="D987" s="31"/>
      <c r="E987" s="31"/>
      <c r="F987" s="31"/>
      <c r="G987" s="31"/>
      <c r="H987" s="31"/>
      <c r="I987" s="31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</row>
    <row r="988" spans="1:26" ht="13.5" customHeight="1">
      <c r="A988" s="31"/>
      <c r="B988" s="31"/>
      <c r="C988" s="31"/>
      <c r="D988" s="31"/>
      <c r="E988" s="31"/>
      <c r="F988" s="31"/>
      <c r="G988" s="31"/>
      <c r="H988" s="31"/>
      <c r="I988" s="31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</row>
    <row r="989" spans="1:26" ht="13.5" customHeight="1">
      <c r="A989" s="31"/>
      <c r="B989" s="31"/>
      <c r="C989" s="31"/>
      <c r="D989" s="31"/>
      <c r="E989" s="31"/>
      <c r="F989" s="31"/>
      <c r="G989" s="31"/>
      <c r="H989" s="31"/>
      <c r="I989" s="31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</row>
    <row r="990" spans="1:26" ht="13.5" customHeight="1">
      <c r="A990" s="31"/>
      <c r="B990" s="31"/>
      <c r="C990" s="31"/>
      <c r="D990" s="31"/>
      <c r="E990" s="31"/>
      <c r="F990" s="31"/>
      <c r="G990" s="31"/>
      <c r="H990" s="31"/>
      <c r="I990" s="31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</row>
    <row r="991" spans="1:26" ht="13.5" customHeight="1">
      <c r="A991" s="31"/>
      <c r="B991" s="31"/>
      <c r="C991" s="31"/>
      <c r="D991" s="31"/>
      <c r="E991" s="31"/>
      <c r="F991" s="31"/>
      <c r="G991" s="31"/>
      <c r="H991" s="31"/>
      <c r="I991" s="31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</row>
    <row r="992" spans="1:26" ht="13.5" customHeight="1">
      <c r="A992" s="31"/>
      <c r="B992" s="31"/>
      <c r="C992" s="31"/>
      <c r="D992" s="31"/>
      <c r="E992" s="31"/>
      <c r="F992" s="31"/>
      <c r="G992" s="31"/>
      <c r="H992" s="31"/>
      <c r="I992" s="31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</row>
    <row r="993" spans="1:26" ht="13.5" customHeight="1">
      <c r="A993" s="31"/>
      <c r="B993" s="31"/>
      <c r="C993" s="31"/>
      <c r="D993" s="31"/>
      <c r="E993" s="31"/>
      <c r="F993" s="31"/>
      <c r="G993" s="31"/>
      <c r="H993" s="31"/>
      <c r="I993" s="31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</row>
    <row r="994" spans="1:26" ht="13.5" customHeight="1">
      <c r="A994" s="31"/>
      <c r="B994" s="31"/>
      <c r="C994" s="31"/>
      <c r="D994" s="31"/>
      <c r="E994" s="31"/>
      <c r="F994" s="31"/>
      <c r="G994" s="31"/>
      <c r="H994" s="31"/>
      <c r="I994" s="31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</row>
    <row r="995" spans="1:26" ht="13.5" customHeight="1">
      <c r="A995" s="31"/>
      <c r="B995" s="31"/>
      <c r="C995" s="31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</row>
    <row r="996" spans="1:26" ht="13.5" customHeight="1">
      <c r="A996" s="31"/>
      <c r="B996" s="31"/>
      <c r="C996" s="31"/>
      <c r="D996" s="31"/>
      <c r="E996" s="31"/>
      <c r="F996" s="31"/>
      <c r="G996" s="31"/>
      <c r="H996" s="31"/>
      <c r="I996" s="31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</row>
    <row r="997" spans="1:26" ht="13.5" customHeight="1">
      <c r="A997" s="31"/>
      <c r="B997" s="31"/>
      <c r="C997" s="31"/>
      <c r="D997" s="31"/>
      <c r="E997" s="31"/>
      <c r="F997" s="31"/>
      <c r="G997" s="31"/>
      <c r="H997" s="31"/>
      <c r="I997" s="31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</row>
    <row r="998" spans="1:26" ht="13.5" customHeight="1">
      <c r="A998" s="31"/>
      <c r="B998" s="31"/>
      <c r="C998" s="31"/>
      <c r="D998" s="31"/>
      <c r="E998" s="31"/>
      <c r="F998" s="31"/>
      <c r="G998" s="31"/>
      <c r="H998" s="31"/>
      <c r="I998" s="31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</row>
    <row r="999" spans="1:26" ht="13.5" customHeight="1">
      <c r="A999" s="31"/>
      <c r="B999" s="31"/>
      <c r="C999" s="31"/>
      <c r="D999" s="31"/>
      <c r="E999" s="31"/>
      <c r="F999" s="31"/>
      <c r="G999" s="31"/>
      <c r="H999" s="31"/>
      <c r="I999" s="31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</row>
    <row r="1000" spans="1:26" ht="13.5" customHeight="1">
      <c r="A1000" s="31"/>
      <c r="B1000" s="31"/>
      <c r="C1000" s="31"/>
      <c r="D1000" s="31"/>
      <c r="E1000" s="31"/>
      <c r="F1000" s="31"/>
      <c r="G1000" s="31"/>
      <c r="H1000" s="31"/>
      <c r="I1000" s="31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</row>
  </sheetData>
  <phoneticPr fontId="18"/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L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5" customWidth="1"/>
    <col min="2" max="2" width="8.25" customWidth="1"/>
    <col min="3" max="14" width="4.25" customWidth="1"/>
    <col min="15" max="15" width="5.375" customWidth="1"/>
    <col min="16" max="18" width="4.25" customWidth="1"/>
    <col min="19" max="19" width="9" customWidth="1"/>
    <col min="20" max="20" width="4.125" customWidth="1"/>
    <col min="21" max="21" width="8.25" customWidth="1"/>
    <col min="22" max="35" width="4.5" customWidth="1"/>
    <col min="36" max="36" width="12.625" customWidth="1"/>
    <col min="37" max="37" width="7.375" customWidth="1"/>
    <col min="38" max="38" width="9" customWidth="1"/>
  </cols>
  <sheetData>
    <row r="1" spans="1:38" ht="13.5" customHeight="1">
      <c r="A1" s="22"/>
      <c r="B1" s="22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13.5" customHeight="1">
      <c r="A2" s="22"/>
      <c r="B2" s="22"/>
      <c r="C2" s="22" t="s">
        <v>183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70" t="s">
        <v>184</v>
      </c>
      <c r="AK2" s="71">
        <f>COUNT(C5:N56)-COUNTIF(C5:N56,0)</f>
        <v>573</v>
      </c>
      <c r="AL2" s="71"/>
    </row>
    <row r="3" spans="1:38" ht="14.25" customHeight="1">
      <c r="A3" s="22"/>
      <c r="B3" s="22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 t="s">
        <v>185</v>
      </c>
      <c r="Q3" s="69"/>
      <c r="R3" s="69"/>
      <c r="S3" s="22"/>
      <c r="T3" s="30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70" t="s">
        <v>186</v>
      </c>
      <c r="AK3" s="71">
        <f>+AK2-COUNTIF(V5:AG56,"L")-COUNTIF(V5:AG56,"E")</f>
        <v>566</v>
      </c>
      <c r="AL3" s="22"/>
    </row>
    <row r="4" spans="1:38" ht="14.25" customHeight="1">
      <c r="A4" s="72"/>
      <c r="B4" s="73" t="s">
        <v>1</v>
      </c>
      <c r="C4" s="74" t="s">
        <v>187</v>
      </c>
      <c r="D4" s="75" t="s">
        <v>188</v>
      </c>
      <c r="E4" s="75" t="s">
        <v>189</v>
      </c>
      <c r="F4" s="75" t="s">
        <v>190</v>
      </c>
      <c r="G4" s="75" t="s">
        <v>191</v>
      </c>
      <c r="H4" s="75" t="s">
        <v>192</v>
      </c>
      <c r="I4" s="75" t="s">
        <v>193</v>
      </c>
      <c r="J4" s="75" t="s">
        <v>194</v>
      </c>
      <c r="K4" s="75" t="s">
        <v>195</v>
      </c>
      <c r="L4" s="75" t="s">
        <v>196</v>
      </c>
      <c r="M4" s="75" t="s">
        <v>197</v>
      </c>
      <c r="N4" s="76" t="s">
        <v>198</v>
      </c>
      <c r="O4" s="77" t="s">
        <v>199</v>
      </c>
      <c r="P4" s="74" t="s">
        <v>200</v>
      </c>
      <c r="Q4" s="75" t="s">
        <v>201</v>
      </c>
      <c r="R4" s="78" t="s">
        <v>202</v>
      </c>
      <c r="S4" s="22"/>
      <c r="T4" s="72"/>
      <c r="U4" s="73" t="s">
        <v>1</v>
      </c>
      <c r="V4" s="74" t="s">
        <v>187</v>
      </c>
      <c r="W4" s="75" t="s">
        <v>188</v>
      </c>
      <c r="X4" s="75" t="s">
        <v>189</v>
      </c>
      <c r="Y4" s="75" t="s">
        <v>190</v>
      </c>
      <c r="Z4" s="75" t="s">
        <v>191</v>
      </c>
      <c r="AA4" s="75" t="s">
        <v>192</v>
      </c>
      <c r="AB4" s="75" t="s">
        <v>193</v>
      </c>
      <c r="AC4" s="75" t="s">
        <v>194</v>
      </c>
      <c r="AD4" s="75" t="s">
        <v>195</v>
      </c>
      <c r="AE4" s="75" t="s">
        <v>196</v>
      </c>
      <c r="AF4" s="75" t="s">
        <v>197</v>
      </c>
      <c r="AG4" s="76" t="s">
        <v>198</v>
      </c>
      <c r="AH4" s="77" t="s">
        <v>199</v>
      </c>
      <c r="AI4" s="22"/>
      <c r="AJ4" s="79" t="s">
        <v>203</v>
      </c>
      <c r="AK4" s="80">
        <f>COUNTIF(V5:AG56,"L")+COUNTIF(V5:AG56,"E")</f>
        <v>7</v>
      </c>
      <c r="AL4" s="22"/>
    </row>
    <row r="5" spans="1:38" ht="13.5" customHeight="1">
      <c r="A5" s="81">
        <v>1</v>
      </c>
      <c r="B5" s="82" t="s">
        <v>2</v>
      </c>
      <c r="C5" s="83">
        <v>35</v>
      </c>
      <c r="D5" s="84">
        <v>28</v>
      </c>
      <c r="E5" s="84">
        <v>28</v>
      </c>
      <c r="F5" s="84">
        <v>28</v>
      </c>
      <c r="G5" s="84">
        <v>35</v>
      </c>
      <c r="H5" s="84">
        <v>28</v>
      </c>
      <c r="I5" s="84">
        <v>28</v>
      </c>
      <c r="J5" s="84">
        <v>28</v>
      </c>
      <c r="K5" s="84">
        <v>29</v>
      </c>
      <c r="L5" s="84">
        <v>34</v>
      </c>
      <c r="M5" s="84">
        <v>35</v>
      </c>
      <c r="N5" s="85">
        <v>28</v>
      </c>
      <c r="O5" s="86">
        <f>SUM(C5:N5)</f>
        <v>364</v>
      </c>
      <c r="P5" s="87">
        <f>MAX(C5:N5)</f>
        <v>35</v>
      </c>
      <c r="Q5" s="88">
        <f>MIN(C5:N5)</f>
        <v>28</v>
      </c>
      <c r="R5" s="89">
        <f>AVERAGE(C5:N5)</f>
        <v>30.333333333333332</v>
      </c>
      <c r="S5" s="22"/>
      <c r="T5" s="81">
        <v>1</v>
      </c>
      <c r="U5" s="90" t="s">
        <v>2</v>
      </c>
      <c r="V5" s="91" t="str">
        <f t="shared" ref="V5:AG5" si="0">IF(C5=0,"",IF(C5/C$61&lt;0.75,"L",IF(C5/C$61&gt;1.25,"E","")))</f>
        <v/>
      </c>
      <c r="W5" s="92" t="str">
        <f t="shared" si="0"/>
        <v/>
      </c>
      <c r="X5" s="92" t="str">
        <f t="shared" si="0"/>
        <v/>
      </c>
      <c r="Y5" s="92" t="str">
        <f t="shared" si="0"/>
        <v/>
      </c>
      <c r="Z5" s="92" t="str">
        <f t="shared" si="0"/>
        <v/>
      </c>
      <c r="AA5" s="92" t="str">
        <f t="shared" si="0"/>
        <v/>
      </c>
      <c r="AB5" s="92" t="str">
        <f t="shared" si="0"/>
        <v/>
      </c>
      <c r="AC5" s="92" t="str">
        <f t="shared" si="0"/>
        <v/>
      </c>
      <c r="AD5" s="92" t="str">
        <f t="shared" si="0"/>
        <v/>
      </c>
      <c r="AE5" s="92" t="str">
        <f t="shared" si="0"/>
        <v/>
      </c>
      <c r="AF5" s="92" t="str">
        <f t="shared" si="0"/>
        <v/>
      </c>
      <c r="AG5" s="93" t="str">
        <f t="shared" si="0"/>
        <v/>
      </c>
      <c r="AH5" s="94" t="str">
        <f t="shared" ref="AH5:AH56" si="1">IF(O5=0,"",IF(O5/O$61&lt;0.8,"L",IF(O5/O$61&gt;1.2,"E","")))</f>
        <v/>
      </c>
      <c r="AI5" s="22"/>
      <c r="AJ5" s="22"/>
      <c r="AK5" s="71"/>
      <c r="AL5" s="22"/>
    </row>
    <row r="6" spans="1:38" ht="13.5" customHeight="1">
      <c r="A6" s="95">
        <v>2</v>
      </c>
      <c r="B6" s="82" t="s">
        <v>4</v>
      </c>
      <c r="C6" s="83">
        <v>35</v>
      </c>
      <c r="D6" s="84">
        <v>21</v>
      </c>
      <c r="E6" s="84">
        <v>21</v>
      </c>
      <c r="F6" s="84">
        <v>28</v>
      </c>
      <c r="G6" s="84">
        <v>28</v>
      </c>
      <c r="H6" s="84">
        <v>28</v>
      </c>
      <c r="I6" s="84">
        <v>28</v>
      </c>
      <c r="J6" s="96">
        <v>14</v>
      </c>
      <c r="K6" s="84">
        <v>24</v>
      </c>
      <c r="L6" s="84">
        <v>32</v>
      </c>
      <c r="M6" s="84">
        <v>35</v>
      </c>
      <c r="N6" s="85">
        <v>28</v>
      </c>
      <c r="O6" s="83">
        <f>SUM(C6:M6)</f>
        <v>294</v>
      </c>
      <c r="P6" s="97">
        <f>MAX(C6:M6)</f>
        <v>35</v>
      </c>
      <c r="Q6" s="98">
        <f>MIN(C6:M6)</f>
        <v>14</v>
      </c>
      <c r="R6" s="99">
        <f>AVERAGE(C6:M6)</f>
        <v>26.727272727272727</v>
      </c>
      <c r="S6" s="22"/>
      <c r="T6" s="95">
        <v>2</v>
      </c>
      <c r="U6" s="100" t="s">
        <v>4</v>
      </c>
      <c r="V6" s="91" t="str">
        <f t="shared" ref="V6:AG6" si="2">IF(C6=0,"",IF(C6/C$61&lt;0.75,"L",IF(C6/C$61&gt;1.25,"E","")))</f>
        <v/>
      </c>
      <c r="W6" s="92" t="str">
        <f t="shared" si="2"/>
        <v/>
      </c>
      <c r="X6" s="92" t="str">
        <f t="shared" si="2"/>
        <v/>
      </c>
      <c r="Y6" s="92" t="str">
        <f t="shared" si="2"/>
        <v/>
      </c>
      <c r="Z6" s="92" t="str">
        <f t="shared" si="2"/>
        <v/>
      </c>
      <c r="AA6" s="92" t="str">
        <f t="shared" si="2"/>
        <v/>
      </c>
      <c r="AB6" s="92" t="str">
        <f t="shared" si="2"/>
        <v/>
      </c>
      <c r="AC6" s="101" t="str">
        <f t="shared" si="2"/>
        <v>L</v>
      </c>
      <c r="AD6" s="92" t="str">
        <f t="shared" si="2"/>
        <v/>
      </c>
      <c r="AE6" s="92" t="str">
        <f t="shared" si="2"/>
        <v/>
      </c>
      <c r="AF6" s="92" t="str">
        <f t="shared" si="2"/>
        <v/>
      </c>
      <c r="AG6" s="93" t="str">
        <f t="shared" si="2"/>
        <v/>
      </c>
      <c r="AH6" s="91" t="str">
        <f t="shared" si="1"/>
        <v/>
      </c>
      <c r="AI6" s="22"/>
      <c r="AJ6" s="22"/>
      <c r="AK6" s="22"/>
      <c r="AL6" s="22"/>
    </row>
    <row r="7" spans="1:38" ht="13.5" customHeight="1">
      <c r="A7" s="95">
        <v>3</v>
      </c>
      <c r="B7" s="82" t="s">
        <v>6</v>
      </c>
      <c r="C7" s="83">
        <v>35</v>
      </c>
      <c r="D7" s="84">
        <v>28</v>
      </c>
      <c r="E7" s="84">
        <v>28</v>
      </c>
      <c r="F7" s="84">
        <v>28</v>
      </c>
      <c r="G7" s="84">
        <v>35</v>
      </c>
      <c r="H7" s="84">
        <v>28</v>
      </c>
      <c r="I7" s="84">
        <v>28</v>
      </c>
      <c r="J7" s="84">
        <v>28</v>
      </c>
      <c r="K7" s="84">
        <v>28</v>
      </c>
      <c r="L7" s="84">
        <v>35</v>
      </c>
      <c r="M7" s="84">
        <v>35</v>
      </c>
      <c r="N7" s="85">
        <v>28</v>
      </c>
      <c r="O7" s="83">
        <f t="shared" ref="O7:O11" si="3">SUM(C7:N7)</f>
        <v>364</v>
      </c>
      <c r="P7" s="97">
        <f t="shared" ref="P7:P11" si="4">MAX(C7:N7)</f>
        <v>35</v>
      </c>
      <c r="Q7" s="98">
        <f t="shared" ref="Q7:Q11" si="5">MIN(C7:N7)</f>
        <v>28</v>
      </c>
      <c r="R7" s="99">
        <f t="shared" ref="R7:R11" si="6">AVERAGE(C7:N7)</f>
        <v>30.333333333333332</v>
      </c>
      <c r="S7" s="22"/>
      <c r="T7" s="95">
        <v>3</v>
      </c>
      <c r="U7" s="100" t="s">
        <v>6</v>
      </c>
      <c r="V7" s="91" t="str">
        <f t="shared" ref="V7:AG7" si="7">IF(C7=0,"",IF(C7/C$61&lt;0.75,"L",IF(C7/C$61&gt;1.25,"E","")))</f>
        <v/>
      </c>
      <c r="W7" s="92" t="str">
        <f t="shared" si="7"/>
        <v/>
      </c>
      <c r="X7" s="92" t="str">
        <f t="shared" si="7"/>
        <v/>
      </c>
      <c r="Y7" s="92" t="str">
        <f t="shared" si="7"/>
        <v/>
      </c>
      <c r="Z7" s="92" t="str">
        <f t="shared" si="7"/>
        <v/>
      </c>
      <c r="AA7" s="92" t="str">
        <f t="shared" si="7"/>
        <v/>
      </c>
      <c r="AB7" s="92" t="str">
        <f t="shared" si="7"/>
        <v/>
      </c>
      <c r="AC7" s="92" t="str">
        <f t="shared" si="7"/>
        <v/>
      </c>
      <c r="AD7" s="92" t="str">
        <f t="shared" si="7"/>
        <v/>
      </c>
      <c r="AE7" s="92" t="str">
        <f t="shared" si="7"/>
        <v/>
      </c>
      <c r="AF7" s="92" t="str">
        <f t="shared" si="7"/>
        <v/>
      </c>
      <c r="AG7" s="93" t="str">
        <f t="shared" si="7"/>
        <v/>
      </c>
      <c r="AH7" s="91" t="str">
        <f t="shared" si="1"/>
        <v/>
      </c>
      <c r="AI7" s="22"/>
      <c r="AJ7" s="102"/>
      <c r="AK7" s="71"/>
      <c r="AL7" s="22"/>
    </row>
    <row r="8" spans="1:38" ht="13.5" customHeight="1">
      <c r="A8" s="95">
        <v>4</v>
      </c>
      <c r="B8" s="82" t="s">
        <v>8</v>
      </c>
      <c r="C8" s="103">
        <v>20</v>
      </c>
      <c r="D8" s="84">
        <v>28</v>
      </c>
      <c r="E8" s="84">
        <v>28</v>
      </c>
      <c r="F8" s="84">
        <v>28</v>
      </c>
      <c r="G8" s="84">
        <v>35</v>
      </c>
      <c r="H8" s="96">
        <v>13</v>
      </c>
      <c r="I8" s="84">
        <v>28</v>
      </c>
      <c r="J8" s="84">
        <v>28</v>
      </c>
      <c r="K8" s="84">
        <v>28</v>
      </c>
      <c r="L8" s="84">
        <v>35</v>
      </c>
      <c r="M8" s="84">
        <v>28</v>
      </c>
      <c r="N8" s="85">
        <v>21</v>
      </c>
      <c r="O8" s="83">
        <f t="shared" si="3"/>
        <v>320</v>
      </c>
      <c r="P8" s="97">
        <f t="shared" si="4"/>
        <v>35</v>
      </c>
      <c r="Q8" s="98">
        <f t="shared" si="5"/>
        <v>13</v>
      </c>
      <c r="R8" s="99">
        <f t="shared" si="6"/>
        <v>26.666666666666668</v>
      </c>
      <c r="S8" s="22"/>
      <c r="T8" s="95">
        <v>4</v>
      </c>
      <c r="U8" s="100" t="s">
        <v>8</v>
      </c>
      <c r="V8" s="104" t="str">
        <f t="shared" ref="V8:AG8" si="8">IF(C8=0,"",IF(C8/C$61&lt;0.75,"L",IF(C8/C$61&gt;1.25,"E","")))</f>
        <v>L</v>
      </c>
      <c r="W8" s="92" t="str">
        <f t="shared" si="8"/>
        <v/>
      </c>
      <c r="X8" s="92" t="str">
        <f t="shared" si="8"/>
        <v/>
      </c>
      <c r="Y8" s="92" t="str">
        <f t="shared" si="8"/>
        <v/>
      </c>
      <c r="Z8" s="92" t="str">
        <f t="shared" si="8"/>
        <v/>
      </c>
      <c r="AA8" s="101" t="str">
        <f t="shared" si="8"/>
        <v>L</v>
      </c>
      <c r="AB8" s="92" t="str">
        <f t="shared" si="8"/>
        <v/>
      </c>
      <c r="AC8" s="92" t="str">
        <f t="shared" si="8"/>
        <v/>
      </c>
      <c r="AD8" s="92" t="str">
        <f t="shared" si="8"/>
        <v/>
      </c>
      <c r="AE8" s="92" t="str">
        <f t="shared" si="8"/>
        <v/>
      </c>
      <c r="AF8" s="92" t="str">
        <f t="shared" si="8"/>
        <v/>
      </c>
      <c r="AG8" s="93" t="str">
        <f t="shared" si="8"/>
        <v/>
      </c>
      <c r="AH8" s="91" t="str">
        <f t="shared" si="1"/>
        <v/>
      </c>
      <c r="AI8" s="22"/>
      <c r="AJ8" s="70"/>
      <c r="AK8" s="71"/>
      <c r="AL8" s="22"/>
    </row>
    <row r="9" spans="1:38" ht="13.5" customHeight="1">
      <c r="A9" s="95">
        <v>5</v>
      </c>
      <c r="B9" s="82" t="s">
        <v>10</v>
      </c>
      <c r="C9" s="83">
        <v>0</v>
      </c>
      <c r="D9" s="84">
        <v>0</v>
      </c>
      <c r="E9" s="84">
        <v>35</v>
      </c>
      <c r="F9" s="84">
        <v>0</v>
      </c>
      <c r="G9" s="84">
        <v>28</v>
      </c>
      <c r="H9" s="84">
        <v>0</v>
      </c>
      <c r="I9" s="84">
        <v>0</v>
      </c>
      <c r="J9" s="84">
        <v>28</v>
      </c>
      <c r="K9" s="84">
        <v>0</v>
      </c>
      <c r="L9" s="84">
        <v>0</v>
      </c>
      <c r="M9" s="84">
        <v>35</v>
      </c>
      <c r="N9" s="85">
        <v>0</v>
      </c>
      <c r="O9" s="103">
        <f t="shared" si="3"/>
        <v>126</v>
      </c>
      <c r="P9" s="97">
        <f t="shared" si="4"/>
        <v>35</v>
      </c>
      <c r="Q9" s="98">
        <f t="shared" si="5"/>
        <v>0</v>
      </c>
      <c r="R9" s="99">
        <f t="shared" si="6"/>
        <v>10.5</v>
      </c>
      <c r="S9" s="22"/>
      <c r="T9" s="95">
        <v>5</v>
      </c>
      <c r="U9" s="100" t="s">
        <v>10</v>
      </c>
      <c r="V9" s="91" t="str">
        <f t="shared" ref="V9:AG9" si="9">IF(C9=0,"",IF(C9/C$61&lt;0.75,"L",IF(C9/C$61&gt;1.25,"E","")))</f>
        <v/>
      </c>
      <c r="W9" s="92" t="str">
        <f t="shared" si="9"/>
        <v/>
      </c>
      <c r="X9" s="92" t="str">
        <f t="shared" si="9"/>
        <v/>
      </c>
      <c r="Y9" s="92" t="str">
        <f t="shared" si="9"/>
        <v/>
      </c>
      <c r="Z9" s="92" t="str">
        <f t="shared" si="9"/>
        <v/>
      </c>
      <c r="AA9" s="92" t="str">
        <f t="shared" si="9"/>
        <v/>
      </c>
      <c r="AB9" s="92" t="str">
        <f t="shared" si="9"/>
        <v/>
      </c>
      <c r="AC9" s="92" t="str">
        <f t="shared" si="9"/>
        <v/>
      </c>
      <c r="AD9" s="92" t="str">
        <f t="shared" si="9"/>
        <v/>
      </c>
      <c r="AE9" s="92" t="str">
        <f t="shared" si="9"/>
        <v/>
      </c>
      <c r="AF9" s="92" t="str">
        <f t="shared" si="9"/>
        <v/>
      </c>
      <c r="AG9" s="93" t="str">
        <f t="shared" si="9"/>
        <v/>
      </c>
      <c r="AH9" s="104" t="str">
        <f t="shared" si="1"/>
        <v>L</v>
      </c>
      <c r="AI9" s="22"/>
      <c r="AJ9" s="22"/>
      <c r="AK9" s="22"/>
      <c r="AL9" s="22"/>
    </row>
    <row r="10" spans="1:38" ht="13.5" customHeight="1">
      <c r="A10" s="95">
        <v>6</v>
      </c>
      <c r="B10" s="82" t="s">
        <v>12</v>
      </c>
      <c r="C10" s="105">
        <v>35</v>
      </c>
      <c r="D10" s="84">
        <v>0</v>
      </c>
      <c r="E10" s="84">
        <v>0</v>
      </c>
      <c r="F10" s="84">
        <v>0</v>
      </c>
      <c r="G10" s="84">
        <v>0</v>
      </c>
      <c r="H10" s="84">
        <v>0</v>
      </c>
      <c r="I10" s="84">
        <v>0</v>
      </c>
      <c r="J10" s="84">
        <v>0</v>
      </c>
      <c r="K10" s="84">
        <v>0</v>
      </c>
      <c r="L10" s="84">
        <v>0</v>
      </c>
      <c r="M10" s="84">
        <v>0</v>
      </c>
      <c r="N10" s="85">
        <v>0</v>
      </c>
      <c r="O10" s="103">
        <f t="shared" si="3"/>
        <v>35</v>
      </c>
      <c r="P10" s="97">
        <f t="shared" si="4"/>
        <v>35</v>
      </c>
      <c r="Q10" s="98">
        <f t="shared" si="5"/>
        <v>0</v>
      </c>
      <c r="R10" s="99">
        <f t="shared" si="6"/>
        <v>2.9166666666666665</v>
      </c>
      <c r="S10" s="22"/>
      <c r="T10" s="95">
        <v>6</v>
      </c>
      <c r="U10" s="100" t="s">
        <v>12</v>
      </c>
      <c r="V10" s="106" t="str">
        <f t="shared" ref="V10:AG10" si="10">IF(C10=0,"",IF(C10/C$61&lt;0.75,"L",IF(C10/C$61&gt;1.25,"E","")))</f>
        <v/>
      </c>
      <c r="W10" s="92" t="str">
        <f t="shared" si="10"/>
        <v/>
      </c>
      <c r="X10" s="92" t="str">
        <f t="shared" si="10"/>
        <v/>
      </c>
      <c r="Y10" s="92" t="str">
        <f t="shared" si="10"/>
        <v/>
      </c>
      <c r="Z10" s="92" t="str">
        <f t="shared" si="10"/>
        <v/>
      </c>
      <c r="AA10" s="92" t="str">
        <f t="shared" si="10"/>
        <v/>
      </c>
      <c r="AB10" s="92" t="str">
        <f t="shared" si="10"/>
        <v/>
      </c>
      <c r="AC10" s="92" t="str">
        <f t="shared" si="10"/>
        <v/>
      </c>
      <c r="AD10" s="92" t="str">
        <f t="shared" si="10"/>
        <v/>
      </c>
      <c r="AE10" s="92" t="str">
        <f t="shared" si="10"/>
        <v/>
      </c>
      <c r="AF10" s="92" t="str">
        <f t="shared" si="10"/>
        <v/>
      </c>
      <c r="AG10" s="93" t="str">
        <f t="shared" si="10"/>
        <v/>
      </c>
      <c r="AH10" s="104" t="str">
        <f t="shared" si="1"/>
        <v>L</v>
      </c>
      <c r="AI10" s="22"/>
      <c r="AJ10" s="22"/>
      <c r="AK10" s="22"/>
      <c r="AL10" s="22"/>
    </row>
    <row r="11" spans="1:38" ht="13.5" customHeight="1">
      <c r="A11" s="95">
        <v>7</v>
      </c>
      <c r="B11" s="82" t="s">
        <v>14</v>
      </c>
      <c r="C11" s="83">
        <v>35</v>
      </c>
      <c r="D11" s="84">
        <v>28</v>
      </c>
      <c r="E11" s="84">
        <v>28</v>
      </c>
      <c r="F11" s="84">
        <v>28</v>
      </c>
      <c r="G11" s="84">
        <v>35</v>
      </c>
      <c r="H11" s="84">
        <v>28</v>
      </c>
      <c r="I11" s="84">
        <v>28</v>
      </c>
      <c r="J11" s="84">
        <v>28</v>
      </c>
      <c r="K11" s="84">
        <v>29</v>
      </c>
      <c r="L11" s="84">
        <v>34</v>
      </c>
      <c r="M11" s="84">
        <v>35</v>
      </c>
      <c r="N11" s="85">
        <v>28</v>
      </c>
      <c r="O11" s="83">
        <f t="shared" si="3"/>
        <v>364</v>
      </c>
      <c r="P11" s="97">
        <f t="shared" si="4"/>
        <v>35</v>
      </c>
      <c r="Q11" s="98">
        <f t="shared" si="5"/>
        <v>28</v>
      </c>
      <c r="R11" s="99">
        <f t="shared" si="6"/>
        <v>30.333333333333332</v>
      </c>
      <c r="S11" s="22"/>
      <c r="T11" s="95">
        <v>7</v>
      </c>
      <c r="U11" s="107" t="s">
        <v>14</v>
      </c>
      <c r="V11" s="91" t="str">
        <f t="shared" ref="V11:AG11" si="11">IF(C11=0,"",IF(C11/C$61&lt;0.75,"L",IF(C11/C$61&gt;1.25,"E","")))</f>
        <v/>
      </c>
      <c r="W11" s="92" t="str">
        <f t="shared" si="11"/>
        <v/>
      </c>
      <c r="X11" s="92" t="str">
        <f t="shared" si="11"/>
        <v/>
      </c>
      <c r="Y11" s="92" t="str">
        <f t="shared" si="11"/>
        <v/>
      </c>
      <c r="Z11" s="92" t="str">
        <f t="shared" si="11"/>
        <v/>
      </c>
      <c r="AA11" s="92" t="str">
        <f t="shared" si="11"/>
        <v/>
      </c>
      <c r="AB11" s="92" t="str">
        <f t="shared" si="11"/>
        <v/>
      </c>
      <c r="AC11" s="92" t="str">
        <f t="shared" si="11"/>
        <v/>
      </c>
      <c r="AD11" s="92" t="str">
        <f t="shared" si="11"/>
        <v/>
      </c>
      <c r="AE11" s="92" t="str">
        <f t="shared" si="11"/>
        <v/>
      </c>
      <c r="AF11" s="92" t="str">
        <f t="shared" si="11"/>
        <v/>
      </c>
      <c r="AG11" s="93" t="str">
        <f t="shared" si="11"/>
        <v/>
      </c>
      <c r="AH11" s="91" t="str">
        <f t="shared" si="1"/>
        <v/>
      </c>
      <c r="AI11" s="22"/>
      <c r="AJ11" s="22"/>
      <c r="AK11" s="22"/>
      <c r="AL11" s="22"/>
    </row>
    <row r="12" spans="1:38" ht="13.5" customHeight="1">
      <c r="A12" s="95">
        <v>8</v>
      </c>
      <c r="B12" s="108" t="s">
        <v>15</v>
      </c>
      <c r="C12" s="83">
        <v>35</v>
      </c>
      <c r="D12" s="84">
        <v>28</v>
      </c>
      <c r="E12" s="84">
        <v>28</v>
      </c>
      <c r="F12" s="84">
        <v>28</v>
      </c>
      <c r="G12" s="84">
        <v>35</v>
      </c>
      <c r="H12" s="84">
        <v>28</v>
      </c>
      <c r="I12" s="84">
        <v>28</v>
      </c>
      <c r="J12" s="84">
        <v>28</v>
      </c>
      <c r="K12" s="84">
        <v>28</v>
      </c>
      <c r="L12" s="84">
        <v>35</v>
      </c>
      <c r="M12" s="84">
        <v>35</v>
      </c>
      <c r="N12" s="85">
        <v>28</v>
      </c>
      <c r="O12" s="83">
        <f t="shared" ref="O12:O13" si="12">SUM(C13:N13)</f>
        <v>364</v>
      </c>
      <c r="P12" s="109">
        <f t="shared" ref="P12:P13" si="13">MAX(C13:N13)</f>
        <v>35</v>
      </c>
      <c r="Q12" s="110">
        <f t="shared" ref="Q12:Q13" si="14">MIN(C13:N13)</f>
        <v>28</v>
      </c>
      <c r="R12" s="111">
        <f t="shared" ref="R12:R13" si="15">AVERAGE(C13:N13)</f>
        <v>30.333333333333332</v>
      </c>
      <c r="S12" s="22"/>
      <c r="T12" s="95">
        <v>8</v>
      </c>
      <c r="U12" s="112" t="s">
        <v>15</v>
      </c>
      <c r="V12" s="91" t="str">
        <f t="shared" ref="V12:AG12" si="16">IF(C12=0,"",IF(C12/C$61&lt;0.75,"L",IF(C12/C$61&gt;1.25,"E","")))</f>
        <v/>
      </c>
      <c r="W12" s="92" t="str">
        <f t="shared" si="16"/>
        <v/>
      </c>
      <c r="X12" s="92" t="str">
        <f t="shared" si="16"/>
        <v/>
      </c>
      <c r="Y12" s="92" t="str">
        <f t="shared" si="16"/>
        <v/>
      </c>
      <c r="Z12" s="92" t="str">
        <f t="shared" si="16"/>
        <v/>
      </c>
      <c r="AA12" s="92" t="str">
        <f t="shared" si="16"/>
        <v/>
      </c>
      <c r="AB12" s="92" t="str">
        <f t="shared" si="16"/>
        <v/>
      </c>
      <c r="AC12" s="92" t="str">
        <f t="shared" si="16"/>
        <v/>
      </c>
      <c r="AD12" s="92" t="str">
        <f t="shared" si="16"/>
        <v/>
      </c>
      <c r="AE12" s="92" t="str">
        <f t="shared" si="16"/>
        <v/>
      </c>
      <c r="AF12" s="92" t="str">
        <f t="shared" si="16"/>
        <v/>
      </c>
      <c r="AG12" s="93" t="str">
        <f t="shared" si="16"/>
        <v/>
      </c>
      <c r="AH12" s="91" t="str">
        <f t="shared" si="1"/>
        <v/>
      </c>
      <c r="AI12" s="22"/>
      <c r="AJ12" s="22"/>
      <c r="AK12" s="22"/>
      <c r="AL12" s="22"/>
    </row>
    <row r="13" spans="1:38" ht="14.25" customHeight="1">
      <c r="A13" s="113">
        <v>9</v>
      </c>
      <c r="B13" s="114" t="s">
        <v>16</v>
      </c>
      <c r="C13" s="115">
        <v>35</v>
      </c>
      <c r="D13" s="116">
        <v>28</v>
      </c>
      <c r="E13" s="116">
        <v>28</v>
      </c>
      <c r="F13" s="116">
        <v>28</v>
      </c>
      <c r="G13" s="116">
        <v>35</v>
      </c>
      <c r="H13" s="116">
        <v>28</v>
      </c>
      <c r="I13" s="116">
        <v>28</v>
      </c>
      <c r="J13" s="116">
        <v>28</v>
      </c>
      <c r="K13" s="116">
        <v>29</v>
      </c>
      <c r="L13" s="116">
        <v>34</v>
      </c>
      <c r="M13" s="116">
        <v>35</v>
      </c>
      <c r="N13" s="117">
        <v>28</v>
      </c>
      <c r="O13" s="115">
        <f t="shared" si="12"/>
        <v>364</v>
      </c>
      <c r="P13" s="118">
        <f t="shared" si="13"/>
        <v>35</v>
      </c>
      <c r="Q13" s="119">
        <f t="shared" si="14"/>
        <v>28</v>
      </c>
      <c r="R13" s="120">
        <f t="shared" si="15"/>
        <v>30.333333333333332</v>
      </c>
      <c r="S13" s="22"/>
      <c r="T13" s="113">
        <v>9</v>
      </c>
      <c r="U13" s="121" t="s">
        <v>16</v>
      </c>
      <c r="V13" s="122" t="str">
        <f t="shared" ref="V13:AG13" si="17">IF(C13=0,"",IF(C13/C$61&lt;0.75,"L",IF(C13/C$61&gt;1.25,"E","")))</f>
        <v/>
      </c>
      <c r="W13" s="123" t="str">
        <f t="shared" si="17"/>
        <v/>
      </c>
      <c r="X13" s="123" t="str">
        <f t="shared" si="17"/>
        <v/>
      </c>
      <c r="Y13" s="123" t="str">
        <f t="shared" si="17"/>
        <v/>
      </c>
      <c r="Z13" s="123" t="str">
        <f t="shared" si="17"/>
        <v/>
      </c>
      <c r="AA13" s="123" t="str">
        <f t="shared" si="17"/>
        <v/>
      </c>
      <c r="AB13" s="123" t="str">
        <f t="shared" si="17"/>
        <v/>
      </c>
      <c r="AC13" s="123" t="str">
        <f t="shared" si="17"/>
        <v/>
      </c>
      <c r="AD13" s="123" t="str">
        <f t="shared" si="17"/>
        <v/>
      </c>
      <c r="AE13" s="123" t="str">
        <f t="shared" si="17"/>
        <v/>
      </c>
      <c r="AF13" s="123" t="str">
        <f t="shared" si="17"/>
        <v/>
      </c>
      <c r="AG13" s="124" t="str">
        <f t="shared" si="17"/>
        <v/>
      </c>
      <c r="AH13" s="122" t="str">
        <f t="shared" si="1"/>
        <v/>
      </c>
      <c r="AI13" s="22"/>
      <c r="AJ13" s="22"/>
      <c r="AK13" s="22"/>
      <c r="AL13" s="22"/>
    </row>
    <row r="14" spans="1:38" ht="13.5" customHeight="1">
      <c r="A14" s="81">
        <v>10</v>
      </c>
      <c r="B14" s="125" t="s">
        <v>17</v>
      </c>
      <c r="C14" s="126">
        <v>35</v>
      </c>
      <c r="D14" s="127">
        <v>28</v>
      </c>
      <c r="E14" s="127">
        <v>28</v>
      </c>
      <c r="F14" s="127">
        <v>28</v>
      </c>
      <c r="G14" s="127">
        <v>35</v>
      </c>
      <c r="H14" s="127">
        <v>28</v>
      </c>
      <c r="I14" s="127">
        <v>28</v>
      </c>
      <c r="J14" s="127">
        <v>28</v>
      </c>
      <c r="K14" s="127">
        <v>29</v>
      </c>
      <c r="L14" s="127">
        <v>34</v>
      </c>
      <c r="M14" s="127">
        <v>35</v>
      </c>
      <c r="N14" s="128">
        <v>28</v>
      </c>
      <c r="O14" s="126">
        <f t="shared" ref="O14:O16" si="18">SUM(C14:N14)</f>
        <v>364</v>
      </c>
      <c r="P14" s="129">
        <f t="shared" ref="P14:P16" si="19">MAX(C14:N14)</f>
        <v>35</v>
      </c>
      <c r="Q14" s="130">
        <f t="shared" ref="Q14:Q16" si="20">MIN(C14:N14)</f>
        <v>28</v>
      </c>
      <c r="R14" s="131">
        <f t="shared" ref="R14:R16" si="21">AVERAGE(C14:N14)</f>
        <v>30.333333333333332</v>
      </c>
      <c r="S14" s="22"/>
      <c r="T14" s="81">
        <v>10</v>
      </c>
      <c r="U14" s="132" t="s">
        <v>17</v>
      </c>
      <c r="V14" s="133" t="str">
        <f t="shared" ref="V14:AG14" si="22">IF(C14=0,"",IF(C14/C$61&lt;0.75,"L",IF(C14/C$61&gt;1.25,"E","")))</f>
        <v/>
      </c>
      <c r="W14" s="134" t="str">
        <f t="shared" si="22"/>
        <v/>
      </c>
      <c r="X14" s="134" t="str">
        <f t="shared" si="22"/>
        <v/>
      </c>
      <c r="Y14" s="134" t="str">
        <f t="shared" si="22"/>
        <v/>
      </c>
      <c r="Z14" s="134" t="str">
        <f t="shared" si="22"/>
        <v/>
      </c>
      <c r="AA14" s="134" t="str">
        <f t="shared" si="22"/>
        <v/>
      </c>
      <c r="AB14" s="134" t="str">
        <f t="shared" si="22"/>
        <v/>
      </c>
      <c r="AC14" s="134" t="str">
        <f t="shared" si="22"/>
        <v/>
      </c>
      <c r="AD14" s="134" t="str">
        <f t="shared" si="22"/>
        <v/>
      </c>
      <c r="AE14" s="134" t="str">
        <f t="shared" si="22"/>
        <v/>
      </c>
      <c r="AF14" s="134" t="str">
        <f t="shared" si="22"/>
        <v/>
      </c>
      <c r="AG14" s="135" t="str">
        <f t="shared" si="22"/>
        <v/>
      </c>
      <c r="AH14" s="133" t="str">
        <f t="shared" si="1"/>
        <v/>
      </c>
      <c r="AI14" s="22"/>
      <c r="AJ14" s="22"/>
      <c r="AK14" s="22"/>
      <c r="AL14" s="22"/>
    </row>
    <row r="15" spans="1:38" ht="13.5" customHeight="1">
      <c r="A15" s="95">
        <v>11</v>
      </c>
      <c r="B15" s="82" t="s">
        <v>18</v>
      </c>
      <c r="C15" s="83">
        <v>35</v>
      </c>
      <c r="D15" s="84">
        <v>28</v>
      </c>
      <c r="E15" s="84">
        <v>28</v>
      </c>
      <c r="F15" s="84">
        <v>28</v>
      </c>
      <c r="G15" s="84">
        <v>35</v>
      </c>
      <c r="H15" s="84">
        <v>28</v>
      </c>
      <c r="I15" s="84">
        <v>28</v>
      </c>
      <c r="J15" s="84">
        <v>28</v>
      </c>
      <c r="K15" s="84">
        <v>29</v>
      </c>
      <c r="L15" s="84">
        <v>34</v>
      </c>
      <c r="M15" s="84">
        <v>35</v>
      </c>
      <c r="N15" s="85">
        <v>28</v>
      </c>
      <c r="O15" s="83">
        <f t="shared" si="18"/>
        <v>364</v>
      </c>
      <c r="P15" s="97">
        <f t="shared" si="19"/>
        <v>35</v>
      </c>
      <c r="Q15" s="98">
        <f t="shared" si="20"/>
        <v>28</v>
      </c>
      <c r="R15" s="99">
        <f t="shared" si="21"/>
        <v>30.333333333333332</v>
      </c>
      <c r="S15" s="22"/>
      <c r="T15" s="95">
        <v>11</v>
      </c>
      <c r="U15" s="100" t="s">
        <v>18</v>
      </c>
      <c r="V15" s="91" t="str">
        <f t="shared" ref="V15:AG15" si="23">IF(C15=0,"",IF(C15/C$61&lt;0.75,"L",IF(C15/C$61&gt;1.25,"E","")))</f>
        <v/>
      </c>
      <c r="W15" s="92" t="str">
        <f t="shared" si="23"/>
        <v/>
      </c>
      <c r="X15" s="92" t="str">
        <f t="shared" si="23"/>
        <v/>
      </c>
      <c r="Y15" s="92" t="str">
        <f t="shared" si="23"/>
        <v/>
      </c>
      <c r="Z15" s="92" t="str">
        <f t="shared" si="23"/>
        <v/>
      </c>
      <c r="AA15" s="92" t="str">
        <f t="shared" si="23"/>
        <v/>
      </c>
      <c r="AB15" s="92" t="str">
        <f t="shared" si="23"/>
        <v/>
      </c>
      <c r="AC15" s="92" t="str">
        <f t="shared" si="23"/>
        <v/>
      </c>
      <c r="AD15" s="92" t="str">
        <f t="shared" si="23"/>
        <v/>
      </c>
      <c r="AE15" s="92" t="str">
        <f t="shared" si="23"/>
        <v/>
      </c>
      <c r="AF15" s="92" t="str">
        <f t="shared" si="23"/>
        <v/>
      </c>
      <c r="AG15" s="93" t="str">
        <f t="shared" si="23"/>
        <v/>
      </c>
      <c r="AH15" s="91" t="str">
        <f t="shared" si="1"/>
        <v/>
      </c>
      <c r="AI15" s="22"/>
      <c r="AJ15" s="22"/>
      <c r="AK15" s="22"/>
      <c r="AL15" s="22"/>
    </row>
    <row r="16" spans="1:38" ht="13.5" customHeight="1">
      <c r="A16" s="95">
        <v>12</v>
      </c>
      <c r="B16" s="82" t="s">
        <v>19</v>
      </c>
      <c r="C16" s="83">
        <v>29</v>
      </c>
      <c r="D16" s="84">
        <v>27</v>
      </c>
      <c r="E16" s="84">
        <v>35</v>
      </c>
      <c r="F16" s="84">
        <v>28</v>
      </c>
      <c r="G16" s="84">
        <v>36</v>
      </c>
      <c r="H16" s="84">
        <v>28</v>
      </c>
      <c r="I16" s="84">
        <v>27</v>
      </c>
      <c r="J16" s="84">
        <v>28</v>
      </c>
      <c r="K16" s="84">
        <v>29</v>
      </c>
      <c r="L16" s="84">
        <v>34</v>
      </c>
      <c r="M16" s="84">
        <v>36</v>
      </c>
      <c r="N16" s="85">
        <v>28</v>
      </c>
      <c r="O16" s="83">
        <f t="shared" si="18"/>
        <v>365</v>
      </c>
      <c r="P16" s="97">
        <f t="shared" si="19"/>
        <v>36</v>
      </c>
      <c r="Q16" s="98">
        <f t="shared" si="20"/>
        <v>27</v>
      </c>
      <c r="R16" s="99">
        <f t="shared" si="21"/>
        <v>30.416666666666668</v>
      </c>
      <c r="S16" s="22"/>
      <c r="T16" s="95">
        <v>12</v>
      </c>
      <c r="U16" s="100" t="s">
        <v>19</v>
      </c>
      <c r="V16" s="91" t="str">
        <f t="shared" ref="V16:AG16" si="24">IF(C16=0,"",IF(C16/C$61&lt;0.75,"L",IF(C16/C$61&gt;1.25,"E","")))</f>
        <v/>
      </c>
      <c r="W16" s="92" t="str">
        <f t="shared" si="24"/>
        <v/>
      </c>
      <c r="X16" s="92" t="str">
        <f t="shared" si="24"/>
        <v/>
      </c>
      <c r="Y16" s="92" t="str">
        <f t="shared" si="24"/>
        <v/>
      </c>
      <c r="Z16" s="92" t="str">
        <f t="shared" si="24"/>
        <v/>
      </c>
      <c r="AA16" s="92" t="str">
        <f t="shared" si="24"/>
        <v/>
      </c>
      <c r="AB16" s="92" t="str">
        <f t="shared" si="24"/>
        <v/>
      </c>
      <c r="AC16" s="92" t="str">
        <f t="shared" si="24"/>
        <v/>
      </c>
      <c r="AD16" s="92" t="str">
        <f t="shared" si="24"/>
        <v/>
      </c>
      <c r="AE16" s="92" t="str">
        <f t="shared" si="24"/>
        <v/>
      </c>
      <c r="AF16" s="92" t="str">
        <f t="shared" si="24"/>
        <v/>
      </c>
      <c r="AG16" s="93" t="str">
        <f t="shared" si="24"/>
        <v/>
      </c>
      <c r="AH16" s="91" t="str">
        <f t="shared" si="1"/>
        <v/>
      </c>
      <c r="AI16" s="22"/>
      <c r="AJ16" s="22"/>
      <c r="AK16" s="22"/>
      <c r="AL16" s="22"/>
    </row>
    <row r="17" spans="1:38" ht="13.5" customHeight="1">
      <c r="A17" s="95">
        <v>13</v>
      </c>
      <c r="B17" s="82" t="s">
        <v>20</v>
      </c>
      <c r="C17" s="83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5"/>
      <c r="O17" s="83"/>
      <c r="P17" s="97"/>
      <c r="Q17" s="98"/>
      <c r="R17" s="99"/>
      <c r="S17" s="22"/>
      <c r="T17" s="95">
        <v>13</v>
      </c>
      <c r="U17" s="100" t="s">
        <v>20</v>
      </c>
      <c r="V17" s="91" t="str">
        <f t="shared" ref="V17:AG17" si="25">IF(C17=0,"",IF(C17/C$61&lt;0.75,"L",IF(C17/C$61&gt;1.25,"E","")))</f>
        <v/>
      </c>
      <c r="W17" s="92" t="str">
        <f t="shared" si="25"/>
        <v/>
      </c>
      <c r="X17" s="92" t="str">
        <f t="shared" si="25"/>
        <v/>
      </c>
      <c r="Y17" s="92" t="str">
        <f t="shared" si="25"/>
        <v/>
      </c>
      <c r="Z17" s="92" t="str">
        <f t="shared" si="25"/>
        <v/>
      </c>
      <c r="AA17" s="92" t="str">
        <f t="shared" si="25"/>
        <v/>
      </c>
      <c r="AB17" s="92" t="str">
        <f t="shared" si="25"/>
        <v/>
      </c>
      <c r="AC17" s="92" t="str">
        <f t="shared" si="25"/>
        <v/>
      </c>
      <c r="AD17" s="92" t="str">
        <f t="shared" si="25"/>
        <v/>
      </c>
      <c r="AE17" s="92" t="str">
        <f t="shared" si="25"/>
        <v/>
      </c>
      <c r="AF17" s="92" t="str">
        <f t="shared" si="25"/>
        <v/>
      </c>
      <c r="AG17" s="93" t="str">
        <f t="shared" si="25"/>
        <v/>
      </c>
      <c r="AH17" s="91" t="str">
        <f t="shared" si="1"/>
        <v/>
      </c>
      <c r="AI17" s="22"/>
      <c r="AJ17" s="22"/>
      <c r="AK17" s="22"/>
      <c r="AL17" s="22"/>
    </row>
    <row r="18" spans="1:38" ht="13.5" customHeight="1">
      <c r="A18" s="95">
        <v>14</v>
      </c>
      <c r="B18" s="82" t="s">
        <v>21</v>
      </c>
      <c r="C18" s="83">
        <v>28</v>
      </c>
      <c r="D18" s="84">
        <v>28</v>
      </c>
      <c r="E18" s="84">
        <v>35</v>
      </c>
      <c r="F18" s="84">
        <v>28</v>
      </c>
      <c r="G18" s="84">
        <v>35</v>
      </c>
      <c r="H18" s="84">
        <v>28</v>
      </c>
      <c r="I18" s="84">
        <v>28</v>
      </c>
      <c r="J18" s="84">
        <v>28</v>
      </c>
      <c r="K18" s="84">
        <v>28</v>
      </c>
      <c r="L18" s="84">
        <v>35</v>
      </c>
      <c r="M18" s="84">
        <v>35</v>
      </c>
      <c r="N18" s="85">
        <v>28</v>
      </c>
      <c r="O18" s="83">
        <f t="shared" ref="O18:O39" si="26">SUM(C18:N18)</f>
        <v>364</v>
      </c>
      <c r="P18" s="97">
        <f t="shared" ref="P18:P39" si="27">MAX(C18:N18)</f>
        <v>35</v>
      </c>
      <c r="Q18" s="98">
        <f t="shared" ref="Q18:Q39" si="28">MIN(C18:N18)</f>
        <v>28</v>
      </c>
      <c r="R18" s="99">
        <f t="shared" ref="R18:R39" si="29">AVERAGE(C18:N18)</f>
        <v>30.333333333333332</v>
      </c>
      <c r="S18" s="22"/>
      <c r="T18" s="95">
        <v>14</v>
      </c>
      <c r="U18" s="100" t="s">
        <v>21</v>
      </c>
      <c r="V18" s="91" t="str">
        <f t="shared" ref="V18:AG18" si="30">IF(C18=0,"",IF(C18/C$61&lt;0.75,"L",IF(C18/C$61&gt;1.25,"E","")))</f>
        <v/>
      </c>
      <c r="W18" s="92" t="str">
        <f t="shared" si="30"/>
        <v/>
      </c>
      <c r="X18" s="92" t="str">
        <f t="shared" si="30"/>
        <v/>
      </c>
      <c r="Y18" s="92" t="str">
        <f t="shared" si="30"/>
        <v/>
      </c>
      <c r="Z18" s="92" t="str">
        <f t="shared" si="30"/>
        <v/>
      </c>
      <c r="AA18" s="92" t="str">
        <f t="shared" si="30"/>
        <v/>
      </c>
      <c r="AB18" s="92" t="str">
        <f t="shared" si="30"/>
        <v/>
      </c>
      <c r="AC18" s="92" t="str">
        <f t="shared" si="30"/>
        <v/>
      </c>
      <c r="AD18" s="92" t="str">
        <f t="shared" si="30"/>
        <v/>
      </c>
      <c r="AE18" s="92" t="str">
        <f t="shared" si="30"/>
        <v/>
      </c>
      <c r="AF18" s="92" t="str">
        <f t="shared" si="30"/>
        <v/>
      </c>
      <c r="AG18" s="93" t="str">
        <f t="shared" si="30"/>
        <v/>
      </c>
      <c r="AH18" s="91" t="str">
        <f t="shared" si="1"/>
        <v/>
      </c>
      <c r="AI18" s="22"/>
      <c r="AJ18" s="22"/>
      <c r="AK18" s="22"/>
      <c r="AL18" s="22"/>
    </row>
    <row r="19" spans="1:38" ht="13.5" customHeight="1">
      <c r="A19" s="95">
        <v>15</v>
      </c>
      <c r="B19" s="82" t="s">
        <v>22</v>
      </c>
      <c r="C19" s="83">
        <v>32</v>
      </c>
      <c r="D19" s="84">
        <v>31</v>
      </c>
      <c r="E19" s="84">
        <v>31</v>
      </c>
      <c r="F19" s="84">
        <v>30</v>
      </c>
      <c r="G19" s="84">
        <v>29</v>
      </c>
      <c r="H19" s="84">
        <v>32</v>
      </c>
      <c r="I19" s="84">
        <v>31</v>
      </c>
      <c r="J19" s="84">
        <v>29</v>
      </c>
      <c r="K19" s="84">
        <v>28</v>
      </c>
      <c r="L19" s="84">
        <v>34</v>
      </c>
      <c r="M19" s="84">
        <v>29</v>
      </c>
      <c r="N19" s="85">
        <v>28</v>
      </c>
      <c r="O19" s="83">
        <f t="shared" si="26"/>
        <v>364</v>
      </c>
      <c r="P19" s="97">
        <f t="shared" si="27"/>
        <v>34</v>
      </c>
      <c r="Q19" s="98">
        <f t="shared" si="28"/>
        <v>28</v>
      </c>
      <c r="R19" s="99">
        <f t="shared" si="29"/>
        <v>30.333333333333332</v>
      </c>
      <c r="S19" s="22"/>
      <c r="T19" s="95">
        <v>15</v>
      </c>
      <c r="U19" s="100" t="s">
        <v>22</v>
      </c>
      <c r="V19" s="91" t="str">
        <f t="shared" ref="V19:AG19" si="31">IF(C19=0,"",IF(C19/C$61&lt;0.75,"L",IF(C19/C$61&gt;1.25,"E","")))</f>
        <v/>
      </c>
      <c r="W19" s="92" t="str">
        <f t="shared" si="31"/>
        <v/>
      </c>
      <c r="X19" s="92" t="str">
        <f t="shared" si="31"/>
        <v/>
      </c>
      <c r="Y19" s="92" t="str">
        <f t="shared" si="31"/>
        <v/>
      </c>
      <c r="Z19" s="92" t="str">
        <f t="shared" si="31"/>
        <v/>
      </c>
      <c r="AA19" s="92" t="str">
        <f t="shared" si="31"/>
        <v/>
      </c>
      <c r="AB19" s="92" t="str">
        <f t="shared" si="31"/>
        <v/>
      </c>
      <c r="AC19" s="92" t="str">
        <f t="shared" si="31"/>
        <v/>
      </c>
      <c r="AD19" s="92" t="str">
        <f t="shared" si="31"/>
        <v/>
      </c>
      <c r="AE19" s="92" t="str">
        <f t="shared" si="31"/>
        <v/>
      </c>
      <c r="AF19" s="92" t="str">
        <f t="shared" si="31"/>
        <v/>
      </c>
      <c r="AG19" s="93" t="str">
        <f t="shared" si="31"/>
        <v/>
      </c>
      <c r="AH19" s="91" t="str">
        <f t="shared" si="1"/>
        <v/>
      </c>
      <c r="AI19" s="22"/>
      <c r="AJ19" s="22"/>
      <c r="AK19" s="22"/>
      <c r="AL19" s="22"/>
    </row>
    <row r="20" spans="1:38" ht="13.5" customHeight="1">
      <c r="A20" s="95">
        <v>16</v>
      </c>
      <c r="B20" s="82" t="s">
        <v>23</v>
      </c>
      <c r="C20" s="83">
        <v>36</v>
      </c>
      <c r="D20" s="84">
        <v>27</v>
      </c>
      <c r="E20" s="84">
        <v>28</v>
      </c>
      <c r="F20" s="84">
        <v>30</v>
      </c>
      <c r="G20" s="84">
        <v>32</v>
      </c>
      <c r="H20" s="84">
        <v>28</v>
      </c>
      <c r="I20" s="84">
        <v>31</v>
      </c>
      <c r="J20" s="96">
        <v>15</v>
      </c>
      <c r="K20" s="84">
        <v>35</v>
      </c>
      <c r="L20" s="84">
        <v>27</v>
      </c>
      <c r="M20" s="84">
        <v>29</v>
      </c>
      <c r="N20" s="85">
        <v>28</v>
      </c>
      <c r="O20" s="83">
        <f t="shared" si="26"/>
        <v>346</v>
      </c>
      <c r="P20" s="97">
        <f t="shared" si="27"/>
        <v>36</v>
      </c>
      <c r="Q20" s="98">
        <f t="shared" si="28"/>
        <v>15</v>
      </c>
      <c r="R20" s="99">
        <f t="shared" si="29"/>
        <v>28.833333333333332</v>
      </c>
      <c r="S20" s="22"/>
      <c r="T20" s="95">
        <v>16</v>
      </c>
      <c r="U20" s="100" t="s">
        <v>23</v>
      </c>
      <c r="V20" s="91" t="str">
        <f t="shared" ref="V20:AG20" si="32">IF(C20=0,"",IF(C20/C$61&lt;0.75,"L",IF(C20/C$61&gt;1.25,"E","")))</f>
        <v/>
      </c>
      <c r="W20" s="92" t="str">
        <f t="shared" si="32"/>
        <v/>
      </c>
      <c r="X20" s="92" t="str">
        <f t="shared" si="32"/>
        <v/>
      </c>
      <c r="Y20" s="92" t="str">
        <f t="shared" si="32"/>
        <v/>
      </c>
      <c r="Z20" s="92" t="str">
        <f t="shared" si="32"/>
        <v/>
      </c>
      <c r="AA20" s="92" t="str">
        <f t="shared" si="32"/>
        <v/>
      </c>
      <c r="AB20" s="92" t="str">
        <f t="shared" si="32"/>
        <v/>
      </c>
      <c r="AC20" s="101" t="str">
        <f t="shared" si="32"/>
        <v>L</v>
      </c>
      <c r="AD20" s="92" t="str">
        <f t="shared" si="32"/>
        <v/>
      </c>
      <c r="AE20" s="92" t="str">
        <f t="shared" si="32"/>
        <v/>
      </c>
      <c r="AF20" s="92" t="str">
        <f t="shared" si="32"/>
        <v/>
      </c>
      <c r="AG20" s="93" t="str">
        <f t="shared" si="32"/>
        <v/>
      </c>
      <c r="AH20" s="91" t="str">
        <f t="shared" si="1"/>
        <v/>
      </c>
      <c r="AI20" s="22"/>
      <c r="AJ20" s="22"/>
      <c r="AK20" s="22"/>
      <c r="AL20" s="22"/>
    </row>
    <row r="21" spans="1:38" ht="13.5" customHeight="1">
      <c r="A21" s="95">
        <v>17</v>
      </c>
      <c r="B21" s="82" t="s">
        <v>25</v>
      </c>
      <c r="C21" s="83">
        <v>35</v>
      </c>
      <c r="D21" s="84">
        <v>28</v>
      </c>
      <c r="E21" s="84">
        <v>28</v>
      </c>
      <c r="F21" s="84">
        <v>0</v>
      </c>
      <c r="G21" s="84">
        <v>35</v>
      </c>
      <c r="H21" s="84">
        <v>28</v>
      </c>
      <c r="I21" s="84">
        <v>28</v>
      </c>
      <c r="J21" s="84">
        <v>28</v>
      </c>
      <c r="K21" s="84">
        <v>29</v>
      </c>
      <c r="L21" s="84">
        <v>34</v>
      </c>
      <c r="M21" s="84">
        <v>0</v>
      </c>
      <c r="N21" s="85">
        <v>0</v>
      </c>
      <c r="O21" s="103">
        <f t="shared" si="26"/>
        <v>273</v>
      </c>
      <c r="P21" s="97">
        <f t="shared" si="27"/>
        <v>35</v>
      </c>
      <c r="Q21" s="98">
        <f t="shared" si="28"/>
        <v>0</v>
      </c>
      <c r="R21" s="99">
        <f t="shared" si="29"/>
        <v>22.75</v>
      </c>
      <c r="S21" s="22"/>
      <c r="T21" s="95">
        <v>17</v>
      </c>
      <c r="U21" s="136" t="s">
        <v>25</v>
      </c>
      <c r="V21" s="91" t="str">
        <f t="shared" ref="V21:AG21" si="33">IF(C21=0,"",IF(C21/C$61&lt;0.75,"L",IF(C21/C$61&gt;1.25,"E","")))</f>
        <v/>
      </c>
      <c r="W21" s="92" t="str">
        <f t="shared" si="33"/>
        <v/>
      </c>
      <c r="X21" s="92" t="str">
        <f t="shared" si="33"/>
        <v/>
      </c>
      <c r="Y21" s="92" t="str">
        <f t="shared" si="33"/>
        <v/>
      </c>
      <c r="Z21" s="92" t="str">
        <f t="shared" si="33"/>
        <v/>
      </c>
      <c r="AA21" s="92" t="str">
        <f t="shared" si="33"/>
        <v/>
      </c>
      <c r="AB21" s="92" t="str">
        <f t="shared" si="33"/>
        <v/>
      </c>
      <c r="AC21" s="92" t="str">
        <f t="shared" si="33"/>
        <v/>
      </c>
      <c r="AD21" s="92" t="str">
        <f t="shared" si="33"/>
        <v/>
      </c>
      <c r="AE21" s="92" t="str">
        <f t="shared" si="33"/>
        <v/>
      </c>
      <c r="AF21" s="92" t="str">
        <f t="shared" si="33"/>
        <v/>
      </c>
      <c r="AG21" s="93" t="str">
        <f t="shared" si="33"/>
        <v/>
      </c>
      <c r="AH21" s="137" t="str">
        <f t="shared" si="1"/>
        <v>L</v>
      </c>
      <c r="AI21" s="22"/>
      <c r="AJ21" s="22"/>
      <c r="AK21" s="22"/>
      <c r="AL21" s="22"/>
    </row>
    <row r="22" spans="1:38" ht="13.5" customHeight="1">
      <c r="A22" s="95">
        <v>18</v>
      </c>
      <c r="B22" s="82" t="s">
        <v>27</v>
      </c>
      <c r="C22" s="83">
        <v>29</v>
      </c>
      <c r="D22" s="84">
        <v>34</v>
      </c>
      <c r="E22" s="84">
        <v>28</v>
      </c>
      <c r="F22" s="84">
        <v>29</v>
      </c>
      <c r="G22" s="84">
        <v>34</v>
      </c>
      <c r="H22" s="84">
        <v>30</v>
      </c>
      <c r="I22" s="84">
        <v>26</v>
      </c>
      <c r="J22" s="84">
        <v>35</v>
      </c>
      <c r="K22" s="84">
        <v>35</v>
      </c>
      <c r="L22" s="84">
        <v>28</v>
      </c>
      <c r="M22" s="84">
        <v>29</v>
      </c>
      <c r="N22" s="85">
        <v>28</v>
      </c>
      <c r="O22" s="83">
        <f t="shared" si="26"/>
        <v>365</v>
      </c>
      <c r="P22" s="97">
        <f t="shared" si="27"/>
        <v>35</v>
      </c>
      <c r="Q22" s="98">
        <f t="shared" si="28"/>
        <v>26</v>
      </c>
      <c r="R22" s="99">
        <f t="shared" si="29"/>
        <v>30.416666666666668</v>
      </c>
      <c r="S22" s="22"/>
      <c r="T22" s="95">
        <v>18</v>
      </c>
      <c r="U22" s="100" t="s">
        <v>27</v>
      </c>
      <c r="V22" s="91" t="str">
        <f t="shared" ref="V22:AG22" si="34">IF(C22=0,"",IF(C22/C$61&lt;0.75,"L",IF(C22/C$61&gt;1.25,"E","")))</f>
        <v/>
      </c>
      <c r="W22" s="92" t="str">
        <f t="shared" si="34"/>
        <v/>
      </c>
      <c r="X22" s="92" t="str">
        <f t="shared" si="34"/>
        <v/>
      </c>
      <c r="Y22" s="92" t="str">
        <f t="shared" si="34"/>
        <v/>
      </c>
      <c r="Z22" s="92" t="str">
        <f t="shared" si="34"/>
        <v/>
      </c>
      <c r="AA22" s="92" t="str">
        <f t="shared" si="34"/>
        <v/>
      </c>
      <c r="AB22" s="92" t="str">
        <f t="shared" si="34"/>
        <v/>
      </c>
      <c r="AC22" s="92" t="str">
        <f t="shared" si="34"/>
        <v/>
      </c>
      <c r="AD22" s="92" t="str">
        <f t="shared" si="34"/>
        <v/>
      </c>
      <c r="AE22" s="92" t="str">
        <f t="shared" si="34"/>
        <v/>
      </c>
      <c r="AF22" s="92" t="str">
        <f t="shared" si="34"/>
        <v/>
      </c>
      <c r="AG22" s="93" t="str">
        <f t="shared" si="34"/>
        <v/>
      </c>
      <c r="AH22" s="91" t="str">
        <f t="shared" si="1"/>
        <v/>
      </c>
      <c r="AI22" s="22"/>
      <c r="AJ22" s="22"/>
      <c r="AK22" s="22"/>
      <c r="AL22" s="22"/>
    </row>
    <row r="23" spans="1:38" ht="13.5" customHeight="1">
      <c r="A23" s="95">
        <v>19</v>
      </c>
      <c r="B23" s="82" t="s">
        <v>28</v>
      </c>
      <c r="C23" s="83">
        <v>35</v>
      </c>
      <c r="D23" s="84">
        <v>28</v>
      </c>
      <c r="E23" s="84">
        <v>28</v>
      </c>
      <c r="F23" s="84">
        <v>28</v>
      </c>
      <c r="G23" s="84">
        <v>35</v>
      </c>
      <c r="H23" s="84">
        <v>28</v>
      </c>
      <c r="I23" s="84">
        <v>28</v>
      </c>
      <c r="J23" s="84">
        <v>28</v>
      </c>
      <c r="K23" s="84">
        <v>29</v>
      </c>
      <c r="L23" s="84">
        <v>34</v>
      </c>
      <c r="M23" s="84">
        <v>35</v>
      </c>
      <c r="N23" s="85">
        <v>28</v>
      </c>
      <c r="O23" s="83">
        <f t="shared" si="26"/>
        <v>364</v>
      </c>
      <c r="P23" s="97">
        <f t="shared" si="27"/>
        <v>35</v>
      </c>
      <c r="Q23" s="98">
        <f t="shared" si="28"/>
        <v>28</v>
      </c>
      <c r="R23" s="99">
        <f t="shared" si="29"/>
        <v>30.333333333333332</v>
      </c>
      <c r="S23" s="22"/>
      <c r="T23" s="95">
        <v>19</v>
      </c>
      <c r="U23" s="100" t="s">
        <v>28</v>
      </c>
      <c r="V23" s="91" t="str">
        <f t="shared" ref="V23:AG23" si="35">IF(C23=0,"",IF(C23/C$61&lt;0.75,"L",IF(C23/C$61&gt;1.25,"E","")))</f>
        <v/>
      </c>
      <c r="W23" s="92" t="str">
        <f t="shared" si="35"/>
        <v/>
      </c>
      <c r="X23" s="92" t="str">
        <f t="shared" si="35"/>
        <v/>
      </c>
      <c r="Y23" s="92" t="str">
        <f t="shared" si="35"/>
        <v/>
      </c>
      <c r="Z23" s="92" t="str">
        <f t="shared" si="35"/>
        <v/>
      </c>
      <c r="AA23" s="92" t="str">
        <f t="shared" si="35"/>
        <v/>
      </c>
      <c r="AB23" s="92" t="str">
        <f t="shared" si="35"/>
        <v/>
      </c>
      <c r="AC23" s="92" t="str">
        <f t="shared" si="35"/>
        <v/>
      </c>
      <c r="AD23" s="92" t="str">
        <f t="shared" si="35"/>
        <v/>
      </c>
      <c r="AE23" s="92" t="str">
        <f t="shared" si="35"/>
        <v/>
      </c>
      <c r="AF23" s="92" t="str">
        <f t="shared" si="35"/>
        <v/>
      </c>
      <c r="AG23" s="93" t="str">
        <f t="shared" si="35"/>
        <v/>
      </c>
      <c r="AH23" s="91" t="str">
        <f t="shared" si="1"/>
        <v/>
      </c>
      <c r="AI23" s="22"/>
      <c r="AJ23" s="22"/>
      <c r="AK23" s="22"/>
      <c r="AL23" s="22"/>
    </row>
    <row r="24" spans="1:38" ht="13.5" customHeight="1">
      <c r="A24" s="95">
        <v>20</v>
      </c>
      <c r="B24" s="82" t="s">
        <v>29</v>
      </c>
      <c r="C24" s="83">
        <v>35</v>
      </c>
      <c r="D24" s="84">
        <v>28</v>
      </c>
      <c r="E24" s="84">
        <v>28</v>
      </c>
      <c r="F24" s="84">
        <v>28</v>
      </c>
      <c r="G24" s="84">
        <v>35</v>
      </c>
      <c r="H24" s="84">
        <v>28</v>
      </c>
      <c r="I24" s="84">
        <v>28</v>
      </c>
      <c r="J24" s="84">
        <v>28</v>
      </c>
      <c r="K24" s="84">
        <v>29</v>
      </c>
      <c r="L24" s="84">
        <v>34</v>
      </c>
      <c r="M24" s="84">
        <v>35</v>
      </c>
      <c r="N24" s="85">
        <v>28</v>
      </c>
      <c r="O24" s="83">
        <f t="shared" si="26"/>
        <v>364</v>
      </c>
      <c r="P24" s="97">
        <f t="shared" si="27"/>
        <v>35</v>
      </c>
      <c r="Q24" s="98">
        <f t="shared" si="28"/>
        <v>28</v>
      </c>
      <c r="R24" s="99">
        <f t="shared" si="29"/>
        <v>30.333333333333332</v>
      </c>
      <c r="S24" s="22"/>
      <c r="T24" s="95">
        <v>20</v>
      </c>
      <c r="U24" s="100" t="s">
        <v>29</v>
      </c>
      <c r="V24" s="91" t="str">
        <f t="shared" ref="V24:AG24" si="36">IF(C24=0,"",IF(C24/C$61&lt;0.75,"L",IF(C24/C$61&gt;1.25,"E","")))</f>
        <v/>
      </c>
      <c r="W24" s="92" t="str">
        <f t="shared" si="36"/>
        <v/>
      </c>
      <c r="X24" s="92" t="str">
        <f t="shared" si="36"/>
        <v/>
      </c>
      <c r="Y24" s="92" t="str">
        <f t="shared" si="36"/>
        <v/>
      </c>
      <c r="Z24" s="92" t="str">
        <f t="shared" si="36"/>
        <v/>
      </c>
      <c r="AA24" s="92" t="str">
        <f t="shared" si="36"/>
        <v/>
      </c>
      <c r="AB24" s="92" t="str">
        <f t="shared" si="36"/>
        <v/>
      </c>
      <c r="AC24" s="92" t="str">
        <f t="shared" si="36"/>
        <v/>
      </c>
      <c r="AD24" s="92" t="str">
        <f t="shared" si="36"/>
        <v/>
      </c>
      <c r="AE24" s="92" t="str">
        <f t="shared" si="36"/>
        <v/>
      </c>
      <c r="AF24" s="92" t="str">
        <f t="shared" si="36"/>
        <v/>
      </c>
      <c r="AG24" s="93" t="str">
        <f t="shared" si="36"/>
        <v/>
      </c>
      <c r="AH24" s="91" t="str">
        <f t="shared" si="1"/>
        <v/>
      </c>
      <c r="AI24" s="22"/>
      <c r="AJ24" s="22"/>
      <c r="AK24" s="22"/>
      <c r="AL24" s="22"/>
    </row>
    <row r="25" spans="1:38" ht="14.25" customHeight="1">
      <c r="A25" s="113">
        <v>21</v>
      </c>
      <c r="B25" s="108" t="s">
        <v>30</v>
      </c>
      <c r="C25" s="138">
        <v>29</v>
      </c>
      <c r="D25" s="84">
        <v>27</v>
      </c>
      <c r="E25" s="139">
        <v>35</v>
      </c>
      <c r="F25" s="139">
        <v>28</v>
      </c>
      <c r="G25" s="139">
        <v>35</v>
      </c>
      <c r="H25" s="139">
        <v>29</v>
      </c>
      <c r="I25" s="139">
        <v>27</v>
      </c>
      <c r="J25" s="139">
        <v>28</v>
      </c>
      <c r="K25" s="139">
        <v>28</v>
      </c>
      <c r="L25" s="139">
        <v>35</v>
      </c>
      <c r="M25" s="139">
        <v>35</v>
      </c>
      <c r="N25" s="140">
        <v>28</v>
      </c>
      <c r="O25" s="138">
        <f t="shared" si="26"/>
        <v>364</v>
      </c>
      <c r="P25" s="109">
        <f t="shared" si="27"/>
        <v>35</v>
      </c>
      <c r="Q25" s="110">
        <f t="shared" si="28"/>
        <v>27</v>
      </c>
      <c r="R25" s="111">
        <f t="shared" si="29"/>
        <v>30.333333333333332</v>
      </c>
      <c r="S25" s="22"/>
      <c r="T25" s="113">
        <v>21</v>
      </c>
      <c r="U25" s="107" t="s">
        <v>30</v>
      </c>
      <c r="V25" s="141" t="str">
        <f t="shared" ref="V25:AG25" si="37">IF(C25=0,"",IF(C25/C$61&lt;0.75,"L",IF(C25/C$61&gt;1.25,"E","")))</f>
        <v/>
      </c>
      <c r="W25" s="92" t="str">
        <f t="shared" si="37"/>
        <v/>
      </c>
      <c r="X25" s="142" t="str">
        <f t="shared" si="37"/>
        <v/>
      </c>
      <c r="Y25" s="142" t="str">
        <f t="shared" si="37"/>
        <v/>
      </c>
      <c r="Z25" s="142" t="str">
        <f t="shared" si="37"/>
        <v/>
      </c>
      <c r="AA25" s="142" t="str">
        <f t="shared" si="37"/>
        <v/>
      </c>
      <c r="AB25" s="142" t="str">
        <f t="shared" si="37"/>
        <v/>
      </c>
      <c r="AC25" s="142" t="str">
        <f t="shared" si="37"/>
        <v/>
      </c>
      <c r="AD25" s="142" t="str">
        <f t="shared" si="37"/>
        <v/>
      </c>
      <c r="AE25" s="142" t="str">
        <f t="shared" si="37"/>
        <v/>
      </c>
      <c r="AF25" s="142" t="str">
        <f t="shared" si="37"/>
        <v/>
      </c>
      <c r="AG25" s="143" t="str">
        <f t="shared" si="37"/>
        <v/>
      </c>
      <c r="AH25" s="141" t="str">
        <f t="shared" si="1"/>
        <v/>
      </c>
      <c r="AI25" s="22"/>
      <c r="AJ25" s="22"/>
      <c r="AK25" s="22"/>
      <c r="AL25" s="22"/>
    </row>
    <row r="26" spans="1:38" ht="13.5" customHeight="1">
      <c r="A26" s="144">
        <v>22</v>
      </c>
      <c r="B26" s="145" t="s">
        <v>31</v>
      </c>
      <c r="C26" s="86">
        <v>35</v>
      </c>
      <c r="D26" s="146">
        <v>28</v>
      </c>
      <c r="E26" s="146">
        <v>28</v>
      </c>
      <c r="F26" s="146">
        <v>28</v>
      </c>
      <c r="G26" s="146">
        <v>35</v>
      </c>
      <c r="H26" s="146">
        <v>28</v>
      </c>
      <c r="I26" s="146">
        <v>28</v>
      </c>
      <c r="J26" s="146">
        <v>28</v>
      </c>
      <c r="K26" s="146">
        <v>29</v>
      </c>
      <c r="L26" s="146">
        <v>34</v>
      </c>
      <c r="M26" s="146">
        <v>35</v>
      </c>
      <c r="N26" s="147">
        <v>28</v>
      </c>
      <c r="O26" s="86">
        <f t="shared" si="26"/>
        <v>364</v>
      </c>
      <c r="P26" s="87">
        <f t="shared" si="27"/>
        <v>35</v>
      </c>
      <c r="Q26" s="88">
        <f t="shared" si="28"/>
        <v>28</v>
      </c>
      <c r="R26" s="89">
        <f t="shared" si="29"/>
        <v>30.333333333333332</v>
      </c>
      <c r="S26" s="22"/>
      <c r="T26" s="144">
        <v>22</v>
      </c>
      <c r="U26" s="148" t="s">
        <v>31</v>
      </c>
      <c r="V26" s="94" t="str">
        <f t="shared" ref="V26:AG26" si="38">IF(C26=0,"",IF(C26/C$61&lt;0.75,"L",IF(C26/C$61&gt;1.25,"E","")))</f>
        <v/>
      </c>
      <c r="W26" s="149" t="str">
        <f t="shared" si="38"/>
        <v/>
      </c>
      <c r="X26" s="149" t="str">
        <f t="shared" si="38"/>
        <v/>
      </c>
      <c r="Y26" s="149" t="str">
        <f t="shared" si="38"/>
        <v/>
      </c>
      <c r="Z26" s="149" t="str">
        <f t="shared" si="38"/>
        <v/>
      </c>
      <c r="AA26" s="149" t="str">
        <f t="shared" si="38"/>
        <v/>
      </c>
      <c r="AB26" s="149" t="str">
        <f t="shared" si="38"/>
        <v/>
      </c>
      <c r="AC26" s="149" t="str">
        <f t="shared" si="38"/>
        <v/>
      </c>
      <c r="AD26" s="149" t="str">
        <f t="shared" si="38"/>
        <v/>
      </c>
      <c r="AE26" s="149" t="str">
        <f t="shared" si="38"/>
        <v/>
      </c>
      <c r="AF26" s="149" t="str">
        <f t="shared" si="38"/>
        <v/>
      </c>
      <c r="AG26" s="150" t="str">
        <f t="shared" si="38"/>
        <v/>
      </c>
      <c r="AH26" s="94" t="str">
        <f t="shared" si="1"/>
        <v/>
      </c>
      <c r="AI26" s="22"/>
      <c r="AJ26" s="22"/>
      <c r="AK26" s="22"/>
      <c r="AL26" s="22"/>
    </row>
    <row r="27" spans="1:38" ht="13.5" customHeight="1">
      <c r="A27" s="95">
        <v>23</v>
      </c>
      <c r="B27" s="82" t="s">
        <v>33</v>
      </c>
      <c r="C27" s="83">
        <v>35</v>
      </c>
      <c r="D27" s="84">
        <v>28</v>
      </c>
      <c r="E27" s="84">
        <v>28</v>
      </c>
      <c r="F27" s="84">
        <v>28</v>
      </c>
      <c r="G27" s="84">
        <v>35</v>
      </c>
      <c r="H27" s="84">
        <v>28</v>
      </c>
      <c r="I27" s="84">
        <v>28</v>
      </c>
      <c r="J27" s="84">
        <v>28</v>
      </c>
      <c r="K27" s="84">
        <v>28</v>
      </c>
      <c r="L27" s="84">
        <v>35</v>
      </c>
      <c r="M27" s="84">
        <v>35</v>
      </c>
      <c r="N27" s="85">
        <v>28</v>
      </c>
      <c r="O27" s="83">
        <f t="shared" si="26"/>
        <v>364</v>
      </c>
      <c r="P27" s="97">
        <f t="shared" si="27"/>
        <v>35</v>
      </c>
      <c r="Q27" s="98">
        <f t="shared" si="28"/>
        <v>28</v>
      </c>
      <c r="R27" s="99">
        <f t="shared" si="29"/>
        <v>30.333333333333332</v>
      </c>
      <c r="S27" s="22"/>
      <c r="T27" s="95">
        <v>23</v>
      </c>
      <c r="U27" s="100" t="s">
        <v>33</v>
      </c>
      <c r="V27" s="91" t="str">
        <f t="shared" ref="V27:AG27" si="39">IF(C27=0,"",IF(C27/C$61&lt;0.75,"L",IF(C27/C$61&gt;1.25,"E","")))</f>
        <v/>
      </c>
      <c r="W27" s="92" t="str">
        <f t="shared" si="39"/>
        <v/>
      </c>
      <c r="X27" s="92" t="str">
        <f t="shared" si="39"/>
        <v/>
      </c>
      <c r="Y27" s="92" t="str">
        <f t="shared" si="39"/>
        <v/>
      </c>
      <c r="Z27" s="92" t="str">
        <f t="shared" si="39"/>
        <v/>
      </c>
      <c r="AA27" s="92" t="str">
        <f t="shared" si="39"/>
        <v/>
      </c>
      <c r="AB27" s="92" t="str">
        <f t="shared" si="39"/>
        <v/>
      </c>
      <c r="AC27" s="92" t="str">
        <f t="shared" si="39"/>
        <v/>
      </c>
      <c r="AD27" s="92" t="str">
        <f t="shared" si="39"/>
        <v/>
      </c>
      <c r="AE27" s="92" t="str">
        <f t="shared" si="39"/>
        <v/>
      </c>
      <c r="AF27" s="92" t="str">
        <f t="shared" si="39"/>
        <v/>
      </c>
      <c r="AG27" s="93" t="str">
        <f t="shared" si="39"/>
        <v/>
      </c>
      <c r="AH27" s="91" t="str">
        <f t="shared" si="1"/>
        <v/>
      </c>
      <c r="AI27" s="22"/>
      <c r="AJ27" s="22"/>
      <c r="AK27" s="22"/>
      <c r="AL27" s="22"/>
    </row>
    <row r="28" spans="1:38" ht="13.5" customHeight="1">
      <c r="A28" s="95">
        <v>24</v>
      </c>
      <c r="B28" s="82" t="s">
        <v>34</v>
      </c>
      <c r="C28" s="83">
        <v>35</v>
      </c>
      <c r="D28" s="84">
        <v>28</v>
      </c>
      <c r="E28" s="84">
        <v>28</v>
      </c>
      <c r="F28" s="84">
        <v>28</v>
      </c>
      <c r="G28" s="84">
        <v>35</v>
      </c>
      <c r="H28" s="84">
        <v>28</v>
      </c>
      <c r="I28" s="84">
        <v>28</v>
      </c>
      <c r="J28" s="84">
        <v>28</v>
      </c>
      <c r="K28" s="84">
        <v>28</v>
      </c>
      <c r="L28" s="84">
        <v>35</v>
      </c>
      <c r="M28" s="84">
        <v>35</v>
      </c>
      <c r="N28" s="85">
        <v>28</v>
      </c>
      <c r="O28" s="83">
        <f t="shared" si="26"/>
        <v>364</v>
      </c>
      <c r="P28" s="97">
        <f t="shared" si="27"/>
        <v>35</v>
      </c>
      <c r="Q28" s="98">
        <f t="shared" si="28"/>
        <v>28</v>
      </c>
      <c r="R28" s="99">
        <f t="shared" si="29"/>
        <v>30.333333333333332</v>
      </c>
      <c r="S28" s="22"/>
      <c r="T28" s="95">
        <v>24</v>
      </c>
      <c r="U28" s="100" t="s">
        <v>34</v>
      </c>
      <c r="V28" s="91" t="str">
        <f t="shared" ref="V28:AG28" si="40">IF(C28=0,"",IF(C28/C$61&lt;0.75,"L",IF(C28/C$61&gt;1.25,"E","")))</f>
        <v/>
      </c>
      <c r="W28" s="92" t="str">
        <f t="shared" si="40"/>
        <v/>
      </c>
      <c r="X28" s="92" t="str">
        <f t="shared" si="40"/>
        <v/>
      </c>
      <c r="Y28" s="92" t="str">
        <f t="shared" si="40"/>
        <v/>
      </c>
      <c r="Z28" s="92" t="str">
        <f t="shared" si="40"/>
        <v/>
      </c>
      <c r="AA28" s="92" t="str">
        <f t="shared" si="40"/>
        <v/>
      </c>
      <c r="AB28" s="92" t="str">
        <f t="shared" si="40"/>
        <v/>
      </c>
      <c r="AC28" s="92" t="str">
        <f t="shared" si="40"/>
        <v/>
      </c>
      <c r="AD28" s="92" t="str">
        <f t="shared" si="40"/>
        <v/>
      </c>
      <c r="AE28" s="92" t="str">
        <f t="shared" si="40"/>
        <v/>
      </c>
      <c r="AF28" s="92" t="str">
        <f t="shared" si="40"/>
        <v/>
      </c>
      <c r="AG28" s="93" t="str">
        <f t="shared" si="40"/>
        <v/>
      </c>
      <c r="AH28" s="91" t="str">
        <f t="shared" si="1"/>
        <v/>
      </c>
      <c r="AI28" s="22"/>
      <c r="AJ28" s="22"/>
      <c r="AK28" s="22"/>
      <c r="AL28" s="22"/>
    </row>
    <row r="29" spans="1:38" ht="13.5" customHeight="1">
      <c r="A29" s="95">
        <v>25</v>
      </c>
      <c r="B29" s="82" t="s">
        <v>35</v>
      </c>
      <c r="C29" s="83">
        <v>35</v>
      </c>
      <c r="D29" s="84">
        <v>28</v>
      </c>
      <c r="E29" s="84">
        <v>28</v>
      </c>
      <c r="F29" s="84">
        <v>28</v>
      </c>
      <c r="G29" s="84">
        <v>35</v>
      </c>
      <c r="H29" s="84">
        <v>28</v>
      </c>
      <c r="I29" s="84">
        <v>28</v>
      </c>
      <c r="J29" s="84">
        <v>28</v>
      </c>
      <c r="K29" s="84">
        <v>28</v>
      </c>
      <c r="L29" s="84">
        <v>35</v>
      </c>
      <c r="M29" s="84">
        <v>35</v>
      </c>
      <c r="N29" s="85">
        <v>28</v>
      </c>
      <c r="O29" s="83">
        <f t="shared" si="26"/>
        <v>364</v>
      </c>
      <c r="P29" s="97">
        <f t="shared" si="27"/>
        <v>35</v>
      </c>
      <c r="Q29" s="98">
        <f t="shared" si="28"/>
        <v>28</v>
      </c>
      <c r="R29" s="99">
        <f t="shared" si="29"/>
        <v>30.333333333333332</v>
      </c>
      <c r="S29" s="22"/>
      <c r="T29" s="95">
        <v>25</v>
      </c>
      <c r="U29" s="100" t="s">
        <v>35</v>
      </c>
      <c r="V29" s="91" t="str">
        <f t="shared" ref="V29:AG29" si="41">IF(C29=0,"",IF(C29/C$61&lt;0.75,"L",IF(C29/C$61&gt;1.25,"E","")))</f>
        <v/>
      </c>
      <c r="W29" s="92" t="str">
        <f t="shared" si="41"/>
        <v/>
      </c>
      <c r="X29" s="92" t="str">
        <f t="shared" si="41"/>
        <v/>
      </c>
      <c r="Y29" s="92" t="str">
        <f t="shared" si="41"/>
        <v/>
      </c>
      <c r="Z29" s="92" t="str">
        <f t="shared" si="41"/>
        <v/>
      </c>
      <c r="AA29" s="92" t="str">
        <f t="shared" si="41"/>
        <v/>
      </c>
      <c r="AB29" s="92" t="str">
        <f t="shared" si="41"/>
        <v/>
      </c>
      <c r="AC29" s="92" t="str">
        <f t="shared" si="41"/>
        <v/>
      </c>
      <c r="AD29" s="92" t="str">
        <f t="shared" si="41"/>
        <v/>
      </c>
      <c r="AE29" s="92" t="str">
        <f t="shared" si="41"/>
        <v/>
      </c>
      <c r="AF29" s="92" t="str">
        <f t="shared" si="41"/>
        <v/>
      </c>
      <c r="AG29" s="93" t="str">
        <f t="shared" si="41"/>
        <v/>
      </c>
      <c r="AH29" s="91" t="str">
        <f t="shared" si="1"/>
        <v/>
      </c>
      <c r="AI29" s="22"/>
      <c r="AJ29" s="22"/>
      <c r="AK29" s="22"/>
      <c r="AL29" s="22"/>
    </row>
    <row r="30" spans="1:38" ht="13.5" customHeight="1">
      <c r="A30" s="95">
        <v>26</v>
      </c>
      <c r="B30" s="82" t="s">
        <v>36</v>
      </c>
      <c r="C30" s="83">
        <v>35</v>
      </c>
      <c r="D30" s="84">
        <v>28</v>
      </c>
      <c r="E30" s="84">
        <v>28</v>
      </c>
      <c r="F30" s="84">
        <v>28</v>
      </c>
      <c r="G30" s="84">
        <v>35</v>
      </c>
      <c r="H30" s="84">
        <v>28</v>
      </c>
      <c r="I30" s="84">
        <v>28</v>
      </c>
      <c r="J30" s="84">
        <v>28</v>
      </c>
      <c r="K30" s="84">
        <v>28</v>
      </c>
      <c r="L30" s="84">
        <v>35</v>
      </c>
      <c r="M30" s="84">
        <v>35</v>
      </c>
      <c r="N30" s="85">
        <v>28</v>
      </c>
      <c r="O30" s="83">
        <f t="shared" si="26"/>
        <v>364</v>
      </c>
      <c r="P30" s="97">
        <f t="shared" si="27"/>
        <v>35</v>
      </c>
      <c r="Q30" s="98">
        <f t="shared" si="28"/>
        <v>28</v>
      </c>
      <c r="R30" s="99">
        <f t="shared" si="29"/>
        <v>30.333333333333332</v>
      </c>
      <c r="S30" s="22"/>
      <c r="T30" s="95">
        <v>26</v>
      </c>
      <c r="U30" s="100" t="s">
        <v>36</v>
      </c>
      <c r="V30" s="91" t="str">
        <f t="shared" ref="V30:AG30" si="42">IF(C30=0,"",IF(C30/C$61&lt;0.75,"L",IF(C30/C$61&gt;1.25,"E","")))</f>
        <v/>
      </c>
      <c r="W30" s="92" t="str">
        <f t="shared" si="42"/>
        <v/>
      </c>
      <c r="X30" s="92" t="str">
        <f t="shared" si="42"/>
        <v/>
      </c>
      <c r="Y30" s="92" t="str">
        <f t="shared" si="42"/>
        <v/>
      </c>
      <c r="Z30" s="92" t="str">
        <f t="shared" si="42"/>
        <v/>
      </c>
      <c r="AA30" s="92" t="str">
        <f t="shared" si="42"/>
        <v/>
      </c>
      <c r="AB30" s="92" t="str">
        <f t="shared" si="42"/>
        <v/>
      </c>
      <c r="AC30" s="92" t="str">
        <f t="shared" si="42"/>
        <v/>
      </c>
      <c r="AD30" s="92" t="str">
        <f t="shared" si="42"/>
        <v/>
      </c>
      <c r="AE30" s="92" t="str">
        <f t="shared" si="42"/>
        <v/>
      </c>
      <c r="AF30" s="92" t="str">
        <f t="shared" si="42"/>
        <v/>
      </c>
      <c r="AG30" s="93" t="str">
        <f t="shared" si="42"/>
        <v/>
      </c>
      <c r="AH30" s="91" t="str">
        <f t="shared" si="1"/>
        <v/>
      </c>
      <c r="AI30" s="22"/>
      <c r="AJ30" s="22"/>
      <c r="AK30" s="22"/>
      <c r="AL30" s="22"/>
    </row>
    <row r="31" spans="1:38" ht="13.5" customHeight="1">
      <c r="A31" s="95">
        <v>27</v>
      </c>
      <c r="B31" s="82" t="s">
        <v>38</v>
      </c>
      <c r="C31" s="83">
        <v>35</v>
      </c>
      <c r="D31" s="84">
        <v>28</v>
      </c>
      <c r="E31" s="84">
        <v>28</v>
      </c>
      <c r="F31" s="84">
        <v>28</v>
      </c>
      <c r="G31" s="84">
        <v>35</v>
      </c>
      <c r="H31" s="84">
        <v>28</v>
      </c>
      <c r="I31" s="84">
        <v>28</v>
      </c>
      <c r="J31" s="84">
        <v>28</v>
      </c>
      <c r="K31" s="84">
        <v>28</v>
      </c>
      <c r="L31" s="84">
        <v>35</v>
      </c>
      <c r="M31" s="84">
        <v>35</v>
      </c>
      <c r="N31" s="85">
        <v>28</v>
      </c>
      <c r="O31" s="83">
        <f t="shared" si="26"/>
        <v>364</v>
      </c>
      <c r="P31" s="97">
        <f t="shared" si="27"/>
        <v>35</v>
      </c>
      <c r="Q31" s="98">
        <f t="shared" si="28"/>
        <v>28</v>
      </c>
      <c r="R31" s="99">
        <f t="shared" si="29"/>
        <v>30.333333333333332</v>
      </c>
      <c r="S31" s="22"/>
      <c r="T31" s="95">
        <v>27</v>
      </c>
      <c r="U31" s="100" t="s">
        <v>38</v>
      </c>
      <c r="V31" s="91" t="str">
        <f t="shared" ref="V31:AG31" si="43">IF(C31=0,"",IF(C31/C$61&lt;0.75,"L",IF(C31/C$61&gt;1.25,"E","")))</f>
        <v/>
      </c>
      <c r="W31" s="92" t="str">
        <f t="shared" si="43"/>
        <v/>
      </c>
      <c r="X31" s="92" t="str">
        <f t="shared" si="43"/>
        <v/>
      </c>
      <c r="Y31" s="92" t="str">
        <f t="shared" si="43"/>
        <v/>
      </c>
      <c r="Z31" s="92" t="str">
        <f t="shared" si="43"/>
        <v/>
      </c>
      <c r="AA31" s="92" t="str">
        <f t="shared" si="43"/>
        <v/>
      </c>
      <c r="AB31" s="92" t="str">
        <f t="shared" si="43"/>
        <v/>
      </c>
      <c r="AC31" s="92" t="str">
        <f t="shared" si="43"/>
        <v/>
      </c>
      <c r="AD31" s="92" t="str">
        <f t="shared" si="43"/>
        <v/>
      </c>
      <c r="AE31" s="92" t="str">
        <f t="shared" si="43"/>
        <v/>
      </c>
      <c r="AF31" s="92" t="str">
        <f t="shared" si="43"/>
        <v/>
      </c>
      <c r="AG31" s="93" t="str">
        <f t="shared" si="43"/>
        <v/>
      </c>
      <c r="AH31" s="91" t="str">
        <f t="shared" si="1"/>
        <v/>
      </c>
      <c r="AI31" s="22"/>
      <c r="AJ31" s="22"/>
      <c r="AK31" s="22"/>
      <c r="AL31" s="22"/>
    </row>
    <row r="32" spans="1:38" ht="13.5" customHeight="1">
      <c r="A32" s="95">
        <v>28</v>
      </c>
      <c r="B32" s="82" t="s">
        <v>39</v>
      </c>
      <c r="C32" s="83">
        <v>35</v>
      </c>
      <c r="D32" s="84">
        <v>28</v>
      </c>
      <c r="E32" s="84">
        <v>28</v>
      </c>
      <c r="F32" s="84">
        <v>28</v>
      </c>
      <c r="G32" s="84">
        <v>35</v>
      </c>
      <c r="H32" s="84">
        <v>28</v>
      </c>
      <c r="I32" s="84">
        <v>28</v>
      </c>
      <c r="J32" s="84">
        <v>28</v>
      </c>
      <c r="K32" s="84">
        <v>28</v>
      </c>
      <c r="L32" s="84">
        <v>35</v>
      </c>
      <c r="M32" s="84">
        <v>35</v>
      </c>
      <c r="N32" s="85">
        <v>28</v>
      </c>
      <c r="O32" s="83">
        <f t="shared" si="26"/>
        <v>364</v>
      </c>
      <c r="P32" s="97">
        <f t="shared" si="27"/>
        <v>35</v>
      </c>
      <c r="Q32" s="98">
        <f t="shared" si="28"/>
        <v>28</v>
      </c>
      <c r="R32" s="99">
        <f t="shared" si="29"/>
        <v>30.333333333333332</v>
      </c>
      <c r="S32" s="22"/>
      <c r="T32" s="95">
        <v>28</v>
      </c>
      <c r="U32" s="100" t="s">
        <v>39</v>
      </c>
      <c r="V32" s="91" t="str">
        <f t="shared" ref="V32:AG32" si="44">IF(C32=0,"",IF(C32/C$61&lt;0.75,"L",IF(C32/C$61&gt;1.25,"E","")))</f>
        <v/>
      </c>
      <c r="W32" s="92" t="str">
        <f t="shared" si="44"/>
        <v/>
      </c>
      <c r="X32" s="92" t="str">
        <f t="shared" si="44"/>
        <v/>
      </c>
      <c r="Y32" s="92" t="str">
        <f t="shared" si="44"/>
        <v/>
      </c>
      <c r="Z32" s="92" t="str">
        <f t="shared" si="44"/>
        <v/>
      </c>
      <c r="AA32" s="92" t="str">
        <f t="shared" si="44"/>
        <v/>
      </c>
      <c r="AB32" s="92" t="str">
        <f t="shared" si="44"/>
        <v/>
      </c>
      <c r="AC32" s="92" t="str">
        <f t="shared" si="44"/>
        <v/>
      </c>
      <c r="AD32" s="92" t="str">
        <f t="shared" si="44"/>
        <v/>
      </c>
      <c r="AE32" s="92" t="str">
        <f t="shared" si="44"/>
        <v/>
      </c>
      <c r="AF32" s="92" t="str">
        <f t="shared" si="44"/>
        <v/>
      </c>
      <c r="AG32" s="93" t="str">
        <f t="shared" si="44"/>
        <v/>
      </c>
      <c r="AH32" s="91" t="str">
        <f t="shared" si="1"/>
        <v/>
      </c>
      <c r="AI32" s="22"/>
      <c r="AJ32" s="22"/>
      <c r="AK32" s="22"/>
      <c r="AL32" s="22"/>
    </row>
    <row r="33" spans="1:38" ht="13.5" customHeight="1">
      <c r="A33" s="95">
        <v>29</v>
      </c>
      <c r="B33" s="82" t="s">
        <v>40</v>
      </c>
      <c r="C33" s="83">
        <v>35</v>
      </c>
      <c r="D33" s="84">
        <v>28</v>
      </c>
      <c r="E33" s="84">
        <v>28</v>
      </c>
      <c r="F33" s="84">
        <v>28</v>
      </c>
      <c r="G33" s="84">
        <v>35</v>
      </c>
      <c r="H33" s="84">
        <v>28</v>
      </c>
      <c r="I33" s="84">
        <v>28</v>
      </c>
      <c r="J33" s="84">
        <v>28</v>
      </c>
      <c r="K33" s="84">
        <v>28</v>
      </c>
      <c r="L33" s="84">
        <v>35</v>
      </c>
      <c r="M33" s="84">
        <v>35</v>
      </c>
      <c r="N33" s="85">
        <v>28</v>
      </c>
      <c r="O33" s="83">
        <f t="shared" si="26"/>
        <v>364</v>
      </c>
      <c r="P33" s="97">
        <f t="shared" si="27"/>
        <v>35</v>
      </c>
      <c r="Q33" s="98">
        <f t="shared" si="28"/>
        <v>28</v>
      </c>
      <c r="R33" s="99">
        <f t="shared" si="29"/>
        <v>30.333333333333332</v>
      </c>
      <c r="S33" s="22"/>
      <c r="T33" s="95">
        <v>29</v>
      </c>
      <c r="U33" s="100" t="s">
        <v>40</v>
      </c>
      <c r="V33" s="91" t="str">
        <f t="shared" ref="V33:AG33" si="45">IF(C33=0,"",IF(C33/C$61&lt;0.75,"L",IF(C33/C$61&gt;1.25,"E","")))</f>
        <v/>
      </c>
      <c r="W33" s="92" t="str">
        <f t="shared" si="45"/>
        <v/>
      </c>
      <c r="X33" s="92" t="str">
        <f t="shared" si="45"/>
        <v/>
      </c>
      <c r="Y33" s="92" t="str">
        <f t="shared" si="45"/>
        <v/>
      </c>
      <c r="Z33" s="92" t="str">
        <f t="shared" si="45"/>
        <v/>
      </c>
      <c r="AA33" s="92" t="str">
        <f t="shared" si="45"/>
        <v/>
      </c>
      <c r="AB33" s="92" t="str">
        <f t="shared" si="45"/>
        <v/>
      </c>
      <c r="AC33" s="92" t="str">
        <f t="shared" si="45"/>
        <v/>
      </c>
      <c r="AD33" s="92" t="str">
        <f t="shared" si="45"/>
        <v/>
      </c>
      <c r="AE33" s="92" t="str">
        <f t="shared" si="45"/>
        <v/>
      </c>
      <c r="AF33" s="92" t="str">
        <f t="shared" si="45"/>
        <v/>
      </c>
      <c r="AG33" s="93" t="str">
        <f t="shared" si="45"/>
        <v/>
      </c>
      <c r="AH33" s="91" t="str">
        <f t="shared" si="1"/>
        <v/>
      </c>
      <c r="AI33" s="22"/>
      <c r="AJ33" s="22"/>
      <c r="AK33" s="22"/>
      <c r="AL33" s="22"/>
    </row>
    <row r="34" spans="1:38" ht="13.5" customHeight="1">
      <c r="A34" s="95">
        <v>30</v>
      </c>
      <c r="B34" s="82" t="s">
        <v>41</v>
      </c>
      <c r="C34" s="83">
        <v>28</v>
      </c>
      <c r="D34" s="84">
        <v>28</v>
      </c>
      <c r="E34" s="84">
        <v>28</v>
      </c>
      <c r="F34" s="84">
        <v>28</v>
      </c>
      <c r="G34" s="84">
        <v>35</v>
      </c>
      <c r="H34" s="84">
        <v>28</v>
      </c>
      <c r="I34" s="84">
        <v>28</v>
      </c>
      <c r="J34" s="84">
        <v>28</v>
      </c>
      <c r="K34" s="84">
        <v>28</v>
      </c>
      <c r="L34" s="84">
        <v>35</v>
      </c>
      <c r="M34" s="84">
        <v>35</v>
      </c>
      <c r="N34" s="85">
        <v>28</v>
      </c>
      <c r="O34" s="83">
        <f t="shared" si="26"/>
        <v>357</v>
      </c>
      <c r="P34" s="97">
        <f t="shared" si="27"/>
        <v>35</v>
      </c>
      <c r="Q34" s="98">
        <f t="shared" si="28"/>
        <v>28</v>
      </c>
      <c r="R34" s="99">
        <f t="shared" si="29"/>
        <v>29.75</v>
      </c>
      <c r="S34" s="22"/>
      <c r="T34" s="95">
        <v>30</v>
      </c>
      <c r="U34" s="100" t="s">
        <v>41</v>
      </c>
      <c r="V34" s="91" t="str">
        <f t="shared" ref="V34:AG34" si="46">IF(C34=0,"",IF(C34/C$61&lt;0.75,"L",IF(C34/C$61&gt;1.25,"E","")))</f>
        <v/>
      </c>
      <c r="W34" s="92" t="str">
        <f t="shared" si="46"/>
        <v/>
      </c>
      <c r="X34" s="92" t="str">
        <f t="shared" si="46"/>
        <v/>
      </c>
      <c r="Y34" s="92" t="str">
        <f t="shared" si="46"/>
        <v/>
      </c>
      <c r="Z34" s="92" t="str">
        <f t="shared" si="46"/>
        <v/>
      </c>
      <c r="AA34" s="92" t="str">
        <f t="shared" si="46"/>
        <v/>
      </c>
      <c r="AB34" s="92" t="str">
        <f t="shared" si="46"/>
        <v/>
      </c>
      <c r="AC34" s="92" t="str">
        <f t="shared" si="46"/>
        <v/>
      </c>
      <c r="AD34" s="92" t="str">
        <f t="shared" si="46"/>
        <v/>
      </c>
      <c r="AE34" s="92" t="str">
        <f t="shared" si="46"/>
        <v/>
      </c>
      <c r="AF34" s="92" t="str">
        <f t="shared" si="46"/>
        <v/>
      </c>
      <c r="AG34" s="93" t="str">
        <f t="shared" si="46"/>
        <v/>
      </c>
      <c r="AH34" s="91" t="str">
        <f t="shared" si="1"/>
        <v/>
      </c>
      <c r="AI34" s="22"/>
      <c r="AJ34" s="22"/>
      <c r="AK34" s="22"/>
      <c r="AL34" s="22"/>
    </row>
    <row r="35" spans="1:38" ht="13.5" customHeight="1">
      <c r="A35" s="95">
        <v>31</v>
      </c>
      <c r="B35" s="82" t="s">
        <v>43</v>
      </c>
      <c r="C35" s="83">
        <v>29</v>
      </c>
      <c r="D35" s="84">
        <v>27</v>
      </c>
      <c r="E35" s="84">
        <v>35</v>
      </c>
      <c r="F35" s="84">
        <v>28</v>
      </c>
      <c r="G35" s="84">
        <v>35</v>
      </c>
      <c r="H35" s="84">
        <v>28</v>
      </c>
      <c r="I35" s="84">
        <v>28</v>
      </c>
      <c r="J35" s="84">
        <v>28</v>
      </c>
      <c r="K35" s="84">
        <v>0</v>
      </c>
      <c r="L35" s="84">
        <v>0</v>
      </c>
      <c r="M35" s="84">
        <v>0</v>
      </c>
      <c r="N35" s="85">
        <v>0</v>
      </c>
      <c r="O35" s="103">
        <f t="shared" si="26"/>
        <v>238</v>
      </c>
      <c r="P35" s="97">
        <f t="shared" si="27"/>
        <v>35</v>
      </c>
      <c r="Q35" s="98">
        <f t="shared" si="28"/>
        <v>0</v>
      </c>
      <c r="R35" s="99">
        <f t="shared" si="29"/>
        <v>19.833333333333332</v>
      </c>
      <c r="S35" s="22"/>
      <c r="T35" s="95">
        <v>31</v>
      </c>
      <c r="U35" s="100" t="s">
        <v>43</v>
      </c>
      <c r="V35" s="91" t="str">
        <f t="shared" ref="V35:AG35" si="47">IF(C35=0,"",IF(C35/C$61&lt;0.75,"L",IF(C35/C$61&gt;1.25,"E","")))</f>
        <v/>
      </c>
      <c r="W35" s="92" t="str">
        <f t="shared" si="47"/>
        <v/>
      </c>
      <c r="X35" s="92" t="str">
        <f t="shared" si="47"/>
        <v/>
      </c>
      <c r="Y35" s="92" t="str">
        <f t="shared" si="47"/>
        <v/>
      </c>
      <c r="Z35" s="92" t="str">
        <f t="shared" si="47"/>
        <v/>
      </c>
      <c r="AA35" s="92" t="str">
        <f t="shared" si="47"/>
        <v/>
      </c>
      <c r="AB35" s="92" t="str">
        <f t="shared" si="47"/>
        <v/>
      </c>
      <c r="AC35" s="92" t="str">
        <f t="shared" si="47"/>
        <v/>
      </c>
      <c r="AD35" s="92" t="str">
        <f t="shared" si="47"/>
        <v/>
      </c>
      <c r="AE35" s="92" t="str">
        <f t="shared" si="47"/>
        <v/>
      </c>
      <c r="AF35" s="92" t="str">
        <f t="shared" si="47"/>
        <v/>
      </c>
      <c r="AG35" s="93" t="str">
        <f t="shared" si="47"/>
        <v/>
      </c>
      <c r="AH35" s="104" t="str">
        <f t="shared" si="1"/>
        <v>L</v>
      </c>
      <c r="AI35" s="22"/>
      <c r="AJ35" s="22"/>
      <c r="AK35" s="22"/>
      <c r="AL35" s="22"/>
    </row>
    <row r="36" spans="1:38" ht="13.5" customHeight="1">
      <c r="A36" s="95">
        <v>32</v>
      </c>
      <c r="B36" s="82" t="s">
        <v>45</v>
      </c>
      <c r="C36" s="84">
        <v>35</v>
      </c>
      <c r="D36" s="84">
        <v>28</v>
      </c>
      <c r="E36" s="84">
        <v>28</v>
      </c>
      <c r="F36" s="84">
        <v>28</v>
      </c>
      <c r="G36" s="84">
        <v>35</v>
      </c>
      <c r="H36" s="84">
        <v>28</v>
      </c>
      <c r="I36" s="84">
        <v>28</v>
      </c>
      <c r="J36" s="84">
        <v>28</v>
      </c>
      <c r="K36" s="84">
        <v>29</v>
      </c>
      <c r="L36" s="84">
        <v>34</v>
      </c>
      <c r="M36" s="84">
        <v>35</v>
      </c>
      <c r="N36" s="85">
        <v>28</v>
      </c>
      <c r="O36" s="83">
        <f t="shared" si="26"/>
        <v>364</v>
      </c>
      <c r="P36" s="97">
        <f t="shared" si="27"/>
        <v>35</v>
      </c>
      <c r="Q36" s="98">
        <f t="shared" si="28"/>
        <v>28</v>
      </c>
      <c r="R36" s="99">
        <f t="shared" si="29"/>
        <v>30.333333333333332</v>
      </c>
      <c r="S36" s="22"/>
      <c r="T36" s="95">
        <v>32</v>
      </c>
      <c r="U36" s="100" t="s">
        <v>45</v>
      </c>
      <c r="V36" s="92" t="str">
        <f t="shared" ref="V36:AG36" si="48">IF(C36=0,"",IF(C36/C$61&lt;0.75,"L",IF(C36/C$61&gt;1.25,"E","")))</f>
        <v/>
      </c>
      <c r="W36" s="92" t="str">
        <f t="shared" si="48"/>
        <v/>
      </c>
      <c r="X36" s="92" t="str">
        <f t="shared" si="48"/>
        <v/>
      </c>
      <c r="Y36" s="92" t="str">
        <f t="shared" si="48"/>
        <v/>
      </c>
      <c r="Z36" s="92" t="str">
        <f t="shared" si="48"/>
        <v/>
      </c>
      <c r="AA36" s="92" t="str">
        <f t="shared" si="48"/>
        <v/>
      </c>
      <c r="AB36" s="92" t="str">
        <f t="shared" si="48"/>
        <v/>
      </c>
      <c r="AC36" s="92" t="str">
        <f t="shared" si="48"/>
        <v/>
      </c>
      <c r="AD36" s="92" t="str">
        <f t="shared" si="48"/>
        <v/>
      </c>
      <c r="AE36" s="92" t="str">
        <f t="shared" si="48"/>
        <v/>
      </c>
      <c r="AF36" s="92" t="str">
        <f t="shared" si="48"/>
        <v/>
      </c>
      <c r="AG36" s="93" t="str">
        <f t="shared" si="48"/>
        <v/>
      </c>
      <c r="AH36" s="91" t="str">
        <f t="shared" si="1"/>
        <v/>
      </c>
      <c r="AI36" s="22"/>
      <c r="AJ36" s="22"/>
      <c r="AK36" s="22"/>
      <c r="AL36" s="22"/>
    </row>
    <row r="37" spans="1:38" ht="13.5" customHeight="1">
      <c r="A37" s="95">
        <v>33</v>
      </c>
      <c r="B37" s="82" t="s">
        <v>46</v>
      </c>
      <c r="C37" s="83">
        <v>35</v>
      </c>
      <c r="D37" s="84">
        <v>28</v>
      </c>
      <c r="E37" s="84">
        <v>28</v>
      </c>
      <c r="F37" s="84">
        <v>28</v>
      </c>
      <c r="G37" s="84">
        <v>35</v>
      </c>
      <c r="H37" s="84">
        <v>28</v>
      </c>
      <c r="I37" s="84">
        <v>28</v>
      </c>
      <c r="J37" s="84">
        <v>28</v>
      </c>
      <c r="K37" s="84">
        <v>29</v>
      </c>
      <c r="L37" s="84">
        <v>34</v>
      </c>
      <c r="M37" s="84">
        <v>35</v>
      </c>
      <c r="N37" s="85">
        <v>28</v>
      </c>
      <c r="O37" s="83">
        <f t="shared" si="26"/>
        <v>364</v>
      </c>
      <c r="P37" s="97">
        <f t="shared" si="27"/>
        <v>35</v>
      </c>
      <c r="Q37" s="98">
        <f t="shared" si="28"/>
        <v>28</v>
      </c>
      <c r="R37" s="99">
        <f t="shared" si="29"/>
        <v>30.333333333333332</v>
      </c>
      <c r="S37" s="22"/>
      <c r="T37" s="95">
        <v>33</v>
      </c>
      <c r="U37" s="100" t="s">
        <v>46</v>
      </c>
      <c r="V37" s="91" t="str">
        <f t="shared" ref="V37:AG37" si="49">IF(C37=0,"",IF(C37/C$61&lt;0.75,"L",IF(C37/C$61&gt;1.25,"E","")))</f>
        <v/>
      </c>
      <c r="W37" s="92" t="str">
        <f t="shared" si="49"/>
        <v/>
      </c>
      <c r="X37" s="92" t="str">
        <f t="shared" si="49"/>
        <v/>
      </c>
      <c r="Y37" s="92" t="str">
        <f t="shared" si="49"/>
        <v/>
      </c>
      <c r="Z37" s="92" t="str">
        <f t="shared" si="49"/>
        <v/>
      </c>
      <c r="AA37" s="92" t="str">
        <f t="shared" si="49"/>
        <v/>
      </c>
      <c r="AB37" s="92" t="str">
        <f t="shared" si="49"/>
        <v/>
      </c>
      <c r="AC37" s="92" t="str">
        <f t="shared" si="49"/>
        <v/>
      </c>
      <c r="AD37" s="92" t="str">
        <f t="shared" si="49"/>
        <v/>
      </c>
      <c r="AE37" s="92" t="str">
        <f t="shared" si="49"/>
        <v/>
      </c>
      <c r="AF37" s="92" t="str">
        <f t="shared" si="49"/>
        <v/>
      </c>
      <c r="AG37" s="93" t="str">
        <f t="shared" si="49"/>
        <v/>
      </c>
      <c r="AH37" s="91" t="str">
        <f t="shared" si="1"/>
        <v/>
      </c>
      <c r="AI37" s="22"/>
      <c r="AJ37" s="22"/>
      <c r="AK37" s="22"/>
      <c r="AL37" s="22"/>
    </row>
    <row r="38" spans="1:38" ht="13.5" customHeight="1">
      <c r="A38" s="95">
        <v>34</v>
      </c>
      <c r="B38" s="82" t="s">
        <v>48</v>
      </c>
      <c r="C38" s="83">
        <v>35</v>
      </c>
      <c r="D38" s="84">
        <v>28</v>
      </c>
      <c r="E38" s="84">
        <v>28</v>
      </c>
      <c r="F38" s="84">
        <v>28</v>
      </c>
      <c r="G38" s="84">
        <v>35</v>
      </c>
      <c r="H38" s="84">
        <v>28</v>
      </c>
      <c r="I38" s="84">
        <v>28</v>
      </c>
      <c r="J38" s="84">
        <v>28</v>
      </c>
      <c r="K38" s="84">
        <v>28</v>
      </c>
      <c r="L38" s="84">
        <v>35</v>
      </c>
      <c r="M38" s="84">
        <v>35</v>
      </c>
      <c r="N38" s="85">
        <v>28</v>
      </c>
      <c r="O38" s="83">
        <f t="shared" si="26"/>
        <v>364</v>
      </c>
      <c r="P38" s="97">
        <f t="shared" si="27"/>
        <v>35</v>
      </c>
      <c r="Q38" s="98">
        <f t="shared" si="28"/>
        <v>28</v>
      </c>
      <c r="R38" s="99">
        <f t="shared" si="29"/>
        <v>30.333333333333332</v>
      </c>
      <c r="S38" s="22"/>
      <c r="T38" s="95">
        <v>34</v>
      </c>
      <c r="U38" s="100" t="s">
        <v>48</v>
      </c>
      <c r="V38" s="91" t="str">
        <f t="shared" ref="V38:AG38" si="50">IF(C38=0,"",IF(C38/C$61&lt;0.75,"L",IF(C38/C$61&gt;1.25,"E","")))</f>
        <v/>
      </c>
      <c r="W38" s="92" t="str">
        <f t="shared" si="50"/>
        <v/>
      </c>
      <c r="X38" s="92" t="str">
        <f t="shared" si="50"/>
        <v/>
      </c>
      <c r="Y38" s="92" t="str">
        <f t="shared" si="50"/>
        <v/>
      </c>
      <c r="Z38" s="92" t="str">
        <f t="shared" si="50"/>
        <v/>
      </c>
      <c r="AA38" s="92" t="str">
        <f t="shared" si="50"/>
        <v/>
      </c>
      <c r="AB38" s="92" t="str">
        <f t="shared" si="50"/>
        <v/>
      </c>
      <c r="AC38" s="92" t="str">
        <f t="shared" si="50"/>
        <v/>
      </c>
      <c r="AD38" s="92" t="str">
        <f t="shared" si="50"/>
        <v/>
      </c>
      <c r="AE38" s="92" t="str">
        <f t="shared" si="50"/>
        <v/>
      </c>
      <c r="AF38" s="92" t="str">
        <f t="shared" si="50"/>
        <v/>
      </c>
      <c r="AG38" s="93" t="str">
        <f t="shared" si="50"/>
        <v/>
      </c>
      <c r="AH38" s="91" t="str">
        <f t="shared" si="1"/>
        <v/>
      </c>
      <c r="AI38" s="22"/>
      <c r="AJ38" s="22"/>
      <c r="AK38" s="22"/>
      <c r="AL38" s="22"/>
    </row>
    <row r="39" spans="1:38" ht="14.25" customHeight="1">
      <c r="A39" s="151">
        <v>35</v>
      </c>
      <c r="B39" s="108" t="s">
        <v>49</v>
      </c>
      <c r="C39" s="138">
        <v>35</v>
      </c>
      <c r="D39" s="139">
        <v>28</v>
      </c>
      <c r="E39" s="139">
        <v>28</v>
      </c>
      <c r="F39" s="139">
        <v>28</v>
      </c>
      <c r="G39" s="139">
        <v>35</v>
      </c>
      <c r="H39" s="139">
        <v>28</v>
      </c>
      <c r="I39" s="139">
        <v>28</v>
      </c>
      <c r="J39" s="139">
        <v>28</v>
      </c>
      <c r="K39" s="139">
        <v>28</v>
      </c>
      <c r="L39" s="139">
        <v>35</v>
      </c>
      <c r="M39" s="139">
        <v>35</v>
      </c>
      <c r="N39" s="140">
        <v>28</v>
      </c>
      <c r="O39" s="138">
        <f t="shared" si="26"/>
        <v>364</v>
      </c>
      <c r="P39" s="109">
        <f t="shared" si="27"/>
        <v>35</v>
      </c>
      <c r="Q39" s="110">
        <f t="shared" si="28"/>
        <v>28</v>
      </c>
      <c r="R39" s="111">
        <f t="shared" si="29"/>
        <v>30.333333333333332</v>
      </c>
      <c r="S39" s="22"/>
      <c r="T39" s="151">
        <v>35</v>
      </c>
      <c r="U39" s="107" t="s">
        <v>49</v>
      </c>
      <c r="V39" s="141" t="str">
        <f t="shared" ref="V39:AG39" si="51">IF(C39=0,"",IF(C39/C$61&lt;0.75,"L",IF(C39/C$61&gt;1.25,"E","")))</f>
        <v/>
      </c>
      <c r="W39" s="142" t="str">
        <f t="shared" si="51"/>
        <v/>
      </c>
      <c r="X39" s="142" t="str">
        <f t="shared" si="51"/>
        <v/>
      </c>
      <c r="Y39" s="142" t="str">
        <f t="shared" si="51"/>
        <v/>
      </c>
      <c r="Z39" s="142" t="str">
        <f t="shared" si="51"/>
        <v/>
      </c>
      <c r="AA39" s="142" t="str">
        <f t="shared" si="51"/>
        <v/>
      </c>
      <c r="AB39" s="142" t="str">
        <f t="shared" si="51"/>
        <v/>
      </c>
      <c r="AC39" s="142" t="str">
        <f t="shared" si="51"/>
        <v/>
      </c>
      <c r="AD39" s="142" t="str">
        <f t="shared" si="51"/>
        <v/>
      </c>
      <c r="AE39" s="142" t="str">
        <f t="shared" si="51"/>
        <v/>
      </c>
      <c r="AF39" s="142" t="str">
        <f t="shared" si="51"/>
        <v/>
      </c>
      <c r="AG39" s="143" t="str">
        <f t="shared" si="51"/>
        <v/>
      </c>
      <c r="AH39" s="141" t="str">
        <f t="shared" si="1"/>
        <v/>
      </c>
      <c r="AI39" s="22"/>
      <c r="AJ39" s="22"/>
      <c r="AK39" s="22"/>
      <c r="AL39" s="22"/>
    </row>
    <row r="40" spans="1:38" ht="13.5" customHeight="1">
      <c r="A40" s="81">
        <v>36</v>
      </c>
      <c r="B40" s="145" t="s">
        <v>50</v>
      </c>
      <c r="C40" s="152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7"/>
      <c r="O40" s="86"/>
      <c r="P40" s="87"/>
      <c r="Q40" s="88"/>
      <c r="R40" s="89"/>
      <c r="S40" s="22"/>
      <c r="T40" s="81">
        <v>36</v>
      </c>
      <c r="U40" s="148" t="s">
        <v>50</v>
      </c>
      <c r="V40" s="153" t="str">
        <f t="shared" ref="V40:AG40" si="52">IF(C40=0,"",IF(C40/C$61&lt;0.75,"L",IF(C40/C$61&gt;1.25,"E","")))</f>
        <v/>
      </c>
      <c r="W40" s="149" t="str">
        <f t="shared" si="52"/>
        <v/>
      </c>
      <c r="X40" s="149" t="str">
        <f t="shared" si="52"/>
        <v/>
      </c>
      <c r="Y40" s="149" t="str">
        <f t="shared" si="52"/>
        <v/>
      </c>
      <c r="Z40" s="149" t="str">
        <f t="shared" si="52"/>
        <v/>
      </c>
      <c r="AA40" s="149" t="str">
        <f t="shared" si="52"/>
        <v/>
      </c>
      <c r="AB40" s="149" t="str">
        <f t="shared" si="52"/>
        <v/>
      </c>
      <c r="AC40" s="149" t="str">
        <f t="shared" si="52"/>
        <v/>
      </c>
      <c r="AD40" s="149" t="str">
        <f t="shared" si="52"/>
        <v/>
      </c>
      <c r="AE40" s="149" t="str">
        <f t="shared" si="52"/>
        <v/>
      </c>
      <c r="AF40" s="149" t="str">
        <f t="shared" si="52"/>
        <v/>
      </c>
      <c r="AG40" s="150" t="str">
        <f t="shared" si="52"/>
        <v/>
      </c>
      <c r="AH40" s="94" t="str">
        <f t="shared" si="1"/>
        <v/>
      </c>
      <c r="AI40" s="22"/>
      <c r="AJ40" s="22"/>
      <c r="AK40" s="22"/>
      <c r="AL40" s="22"/>
    </row>
    <row r="41" spans="1:38" ht="13.5" customHeight="1">
      <c r="A41" s="144">
        <v>37</v>
      </c>
      <c r="B41" s="125" t="s">
        <v>51</v>
      </c>
      <c r="C41" s="127">
        <v>35</v>
      </c>
      <c r="D41" s="127">
        <v>28</v>
      </c>
      <c r="E41" s="127">
        <v>28</v>
      </c>
      <c r="F41" s="127">
        <v>28</v>
      </c>
      <c r="G41" s="127">
        <v>35</v>
      </c>
      <c r="H41" s="127">
        <v>28</v>
      </c>
      <c r="I41" s="127">
        <v>28</v>
      </c>
      <c r="J41" s="127">
        <v>28</v>
      </c>
      <c r="K41" s="127">
        <v>29</v>
      </c>
      <c r="L41" s="127">
        <v>34</v>
      </c>
      <c r="M41" s="127">
        <v>35</v>
      </c>
      <c r="N41" s="128">
        <v>28</v>
      </c>
      <c r="O41" s="126">
        <f t="shared" ref="O41:O56" si="53">SUM(C41:N41)</f>
        <v>364</v>
      </c>
      <c r="P41" s="129">
        <f t="shared" ref="P41:P56" si="54">MAX(C41:N41)</f>
        <v>35</v>
      </c>
      <c r="Q41" s="130">
        <f t="shared" ref="Q41:Q56" si="55">MIN(C41:N41)</f>
        <v>28</v>
      </c>
      <c r="R41" s="131">
        <f t="shared" ref="R41:R56" si="56">AVERAGE(C41:N41)</f>
        <v>30.333333333333332</v>
      </c>
      <c r="S41" s="22"/>
      <c r="T41" s="144">
        <v>37</v>
      </c>
      <c r="U41" s="132" t="s">
        <v>51</v>
      </c>
      <c r="V41" s="134" t="str">
        <f t="shared" ref="V41:AG41" si="57">IF(C41=0,"",IF(C41/C$61&lt;0.75,"L",IF(C41/C$61&gt;1.25,"E","")))</f>
        <v/>
      </c>
      <c r="W41" s="134" t="str">
        <f t="shared" si="57"/>
        <v/>
      </c>
      <c r="X41" s="134" t="str">
        <f t="shared" si="57"/>
        <v/>
      </c>
      <c r="Y41" s="134" t="str">
        <f t="shared" si="57"/>
        <v/>
      </c>
      <c r="Z41" s="134" t="str">
        <f t="shared" si="57"/>
        <v/>
      </c>
      <c r="AA41" s="134" t="str">
        <f t="shared" si="57"/>
        <v/>
      </c>
      <c r="AB41" s="134" t="str">
        <f t="shared" si="57"/>
        <v/>
      </c>
      <c r="AC41" s="134" t="str">
        <f t="shared" si="57"/>
        <v/>
      </c>
      <c r="AD41" s="134" t="str">
        <f t="shared" si="57"/>
        <v/>
      </c>
      <c r="AE41" s="134" t="str">
        <f t="shared" si="57"/>
        <v/>
      </c>
      <c r="AF41" s="134" t="str">
        <f t="shared" si="57"/>
        <v/>
      </c>
      <c r="AG41" s="135" t="str">
        <f t="shared" si="57"/>
        <v/>
      </c>
      <c r="AH41" s="133" t="str">
        <f t="shared" si="1"/>
        <v/>
      </c>
      <c r="AI41" s="22"/>
      <c r="AJ41" s="22"/>
      <c r="AK41" s="22"/>
      <c r="AL41" s="22"/>
    </row>
    <row r="42" spans="1:38" ht="13.5" customHeight="1">
      <c r="A42" s="95">
        <v>38</v>
      </c>
      <c r="B42" s="82" t="s">
        <v>52</v>
      </c>
      <c r="C42" s="83">
        <v>29</v>
      </c>
      <c r="D42" s="84">
        <v>34</v>
      </c>
      <c r="E42" s="84">
        <v>28</v>
      </c>
      <c r="F42" s="84">
        <v>28</v>
      </c>
      <c r="G42" s="84">
        <v>35</v>
      </c>
      <c r="H42" s="84">
        <v>28</v>
      </c>
      <c r="I42" s="84">
        <v>28</v>
      </c>
      <c r="J42" s="96">
        <v>10</v>
      </c>
      <c r="K42" s="84">
        <v>29</v>
      </c>
      <c r="L42" s="84">
        <v>34</v>
      </c>
      <c r="M42" s="84">
        <v>35</v>
      </c>
      <c r="N42" s="85">
        <v>28</v>
      </c>
      <c r="O42" s="83">
        <f t="shared" si="53"/>
        <v>346</v>
      </c>
      <c r="P42" s="97">
        <f t="shared" si="54"/>
        <v>35</v>
      </c>
      <c r="Q42" s="98">
        <f t="shared" si="55"/>
        <v>10</v>
      </c>
      <c r="R42" s="99">
        <f t="shared" si="56"/>
        <v>28.833333333333332</v>
      </c>
      <c r="S42" s="22"/>
      <c r="T42" s="95">
        <v>38</v>
      </c>
      <c r="U42" s="100" t="s">
        <v>52</v>
      </c>
      <c r="V42" s="91" t="str">
        <f t="shared" ref="V42:AG42" si="58">IF(C42=0,"",IF(C42/C$61&lt;0.75,"L",IF(C42/C$61&gt;1.25,"E","")))</f>
        <v/>
      </c>
      <c r="W42" s="92" t="str">
        <f t="shared" si="58"/>
        <v/>
      </c>
      <c r="X42" s="92" t="str">
        <f t="shared" si="58"/>
        <v/>
      </c>
      <c r="Y42" s="92" t="str">
        <f t="shared" si="58"/>
        <v/>
      </c>
      <c r="Z42" s="92" t="str">
        <f t="shared" si="58"/>
        <v/>
      </c>
      <c r="AA42" s="92" t="str">
        <f t="shared" si="58"/>
        <v/>
      </c>
      <c r="AB42" s="92" t="str">
        <f t="shared" si="58"/>
        <v/>
      </c>
      <c r="AC42" s="101" t="str">
        <f t="shared" si="58"/>
        <v>L</v>
      </c>
      <c r="AD42" s="92" t="str">
        <f t="shared" si="58"/>
        <v/>
      </c>
      <c r="AE42" s="92" t="str">
        <f t="shared" si="58"/>
        <v/>
      </c>
      <c r="AF42" s="92" t="str">
        <f t="shared" si="58"/>
        <v/>
      </c>
      <c r="AG42" s="93" t="str">
        <f t="shared" si="58"/>
        <v/>
      </c>
      <c r="AH42" s="91" t="str">
        <f t="shared" si="1"/>
        <v/>
      </c>
      <c r="AI42" s="22"/>
      <c r="AJ42" s="22"/>
      <c r="AK42" s="22"/>
      <c r="AL42" s="22"/>
    </row>
    <row r="43" spans="1:38" ht="13.5" customHeight="1">
      <c r="A43" s="95">
        <v>39</v>
      </c>
      <c r="B43" s="82" t="s">
        <v>54</v>
      </c>
      <c r="C43" s="83">
        <v>35</v>
      </c>
      <c r="D43" s="84">
        <v>28</v>
      </c>
      <c r="E43" s="84">
        <v>28</v>
      </c>
      <c r="F43" s="84">
        <v>28</v>
      </c>
      <c r="G43" s="84">
        <v>35</v>
      </c>
      <c r="H43" s="84">
        <v>28</v>
      </c>
      <c r="I43" s="84">
        <v>28</v>
      </c>
      <c r="J43" s="84">
        <v>28</v>
      </c>
      <c r="K43" s="84">
        <v>28</v>
      </c>
      <c r="L43" s="84">
        <v>35</v>
      </c>
      <c r="M43" s="84">
        <v>35</v>
      </c>
      <c r="N43" s="85">
        <v>28</v>
      </c>
      <c r="O43" s="83">
        <f t="shared" si="53"/>
        <v>364</v>
      </c>
      <c r="P43" s="97">
        <f t="shared" si="54"/>
        <v>35</v>
      </c>
      <c r="Q43" s="98">
        <f t="shared" si="55"/>
        <v>28</v>
      </c>
      <c r="R43" s="99">
        <f t="shared" si="56"/>
        <v>30.333333333333332</v>
      </c>
      <c r="S43" s="22"/>
      <c r="T43" s="95">
        <v>39</v>
      </c>
      <c r="U43" s="100" t="s">
        <v>54</v>
      </c>
      <c r="V43" s="91" t="str">
        <f t="shared" ref="V43:AG43" si="59">IF(C43=0,"",IF(C43/C$61&lt;0.75,"L",IF(C43/C$61&gt;1.25,"E","")))</f>
        <v/>
      </c>
      <c r="W43" s="92" t="str">
        <f t="shared" si="59"/>
        <v/>
      </c>
      <c r="X43" s="92" t="str">
        <f t="shared" si="59"/>
        <v/>
      </c>
      <c r="Y43" s="92" t="str">
        <f t="shared" si="59"/>
        <v/>
      </c>
      <c r="Z43" s="92" t="str">
        <f t="shared" si="59"/>
        <v/>
      </c>
      <c r="AA43" s="92" t="str">
        <f t="shared" si="59"/>
        <v/>
      </c>
      <c r="AB43" s="92" t="str">
        <f t="shared" si="59"/>
        <v/>
      </c>
      <c r="AC43" s="92" t="str">
        <f t="shared" si="59"/>
        <v/>
      </c>
      <c r="AD43" s="92" t="str">
        <f t="shared" si="59"/>
        <v/>
      </c>
      <c r="AE43" s="92" t="str">
        <f t="shared" si="59"/>
        <v/>
      </c>
      <c r="AF43" s="92" t="str">
        <f t="shared" si="59"/>
        <v/>
      </c>
      <c r="AG43" s="93" t="str">
        <f t="shared" si="59"/>
        <v/>
      </c>
      <c r="AH43" s="91" t="str">
        <f t="shared" si="1"/>
        <v/>
      </c>
      <c r="AI43" s="22"/>
      <c r="AJ43" s="22"/>
      <c r="AK43" s="22"/>
      <c r="AL43" s="22"/>
    </row>
    <row r="44" spans="1:38" ht="13.5" customHeight="1">
      <c r="A44" s="95">
        <v>40</v>
      </c>
      <c r="B44" s="82" t="s">
        <v>55</v>
      </c>
      <c r="C44" s="83">
        <v>35</v>
      </c>
      <c r="D44" s="84">
        <v>28</v>
      </c>
      <c r="E44" s="84">
        <v>28</v>
      </c>
      <c r="F44" s="84">
        <v>28</v>
      </c>
      <c r="G44" s="84">
        <v>35</v>
      </c>
      <c r="H44" s="84">
        <v>28</v>
      </c>
      <c r="I44" s="84">
        <v>28</v>
      </c>
      <c r="J44" s="84">
        <v>28</v>
      </c>
      <c r="K44" s="84">
        <v>28</v>
      </c>
      <c r="L44" s="84">
        <v>35</v>
      </c>
      <c r="M44" s="84">
        <v>35</v>
      </c>
      <c r="N44" s="85">
        <v>28</v>
      </c>
      <c r="O44" s="83">
        <f t="shared" si="53"/>
        <v>364</v>
      </c>
      <c r="P44" s="97">
        <f t="shared" si="54"/>
        <v>35</v>
      </c>
      <c r="Q44" s="98">
        <f t="shared" si="55"/>
        <v>28</v>
      </c>
      <c r="R44" s="99">
        <f t="shared" si="56"/>
        <v>30.333333333333332</v>
      </c>
      <c r="S44" s="22"/>
      <c r="T44" s="95">
        <v>40</v>
      </c>
      <c r="U44" s="100" t="s">
        <v>55</v>
      </c>
      <c r="V44" s="91" t="str">
        <f t="shared" ref="V44:AG44" si="60">IF(C44=0,"",IF(C44/C$61&lt;0.75,"L",IF(C44/C$61&gt;1.25,"E","")))</f>
        <v/>
      </c>
      <c r="W44" s="92" t="str">
        <f t="shared" si="60"/>
        <v/>
      </c>
      <c r="X44" s="92" t="str">
        <f t="shared" si="60"/>
        <v/>
      </c>
      <c r="Y44" s="92" t="str">
        <f t="shared" si="60"/>
        <v/>
      </c>
      <c r="Z44" s="92" t="str">
        <f t="shared" si="60"/>
        <v/>
      </c>
      <c r="AA44" s="92" t="str">
        <f t="shared" si="60"/>
        <v/>
      </c>
      <c r="AB44" s="92" t="str">
        <f t="shared" si="60"/>
        <v/>
      </c>
      <c r="AC44" s="92" t="str">
        <f t="shared" si="60"/>
        <v/>
      </c>
      <c r="AD44" s="92" t="str">
        <f t="shared" si="60"/>
        <v/>
      </c>
      <c r="AE44" s="92" t="str">
        <f t="shared" si="60"/>
        <v/>
      </c>
      <c r="AF44" s="92" t="str">
        <f t="shared" si="60"/>
        <v/>
      </c>
      <c r="AG44" s="93" t="str">
        <f t="shared" si="60"/>
        <v/>
      </c>
      <c r="AH44" s="91" t="str">
        <f t="shared" si="1"/>
        <v/>
      </c>
      <c r="AI44" s="22"/>
      <c r="AJ44" s="22"/>
      <c r="AK44" s="22"/>
      <c r="AL44" s="22"/>
    </row>
    <row r="45" spans="1:38" ht="13.5" customHeight="1">
      <c r="A45" s="95">
        <v>41</v>
      </c>
      <c r="B45" s="82" t="s">
        <v>56</v>
      </c>
      <c r="C45" s="84">
        <v>35</v>
      </c>
      <c r="D45" s="84">
        <v>28</v>
      </c>
      <c r="E45" s="84">
        <v>28</v>
      </c>
      <c r="F45" s="84">
        <v>28</v>
      </c>
      <c r="G45" s="84">
        <v>35</v>
      </c>
      <c r="H45" s="84">
        <v>28</v>
      </c>
      <c r="I45" s="84">
        <v>28</v>
      </c>
      <c r="J45" s="84">
        <v>28</v>
      </c>
      <c r="K45" s="84">
        <v>29</v>
      </c>
      <c r="L45" s="84">
        <v>34</v>
      </c>
      <c r="M45" s="84">
        <v>35</v>
      </c>
      <c r="N45" s="85">
        <v>28</v>
      </c>
      <c r="O45" s="83">
        <f t="shared" si="53"/>
        <v>364</v>
      </c>
      <c r="P45" s="97">
        <f t="shared" si="54"/>
        <v>35</v>
      </c>
      <c r="Q45" s="98">
        <f t="shared" si="55"/>
        <v>28</v>
      </c>
      <c r="R45" s="99">
        <f t="shared" si="56"/>
        <v>30.333333333333332</v>
      </c>
      <c r="S45" s="22"/>
      <c r="T45" s="95">
        <v>41</v>
      </c>
      <c r="U45" s="100" t="s">
        <v>56</v>
      </c>
      <c r="V45" s="92" t="str">
        <f t="shared" ref="V45:AG45" si="61">IF(C45=0,"",IF(C45/C$61&lt;0.75,"L",IF(C45/C$61&gt;1.25,"E","")))</f>
        <v/>
      </c>
      <c r="W45" s="92" t="str">
        <f t="shared" si="61"/>
        <v/>
      </c>
      <c r="X45" s="92" t="str">
        <f t="shared" si="61"/>
        <v/>
      </c>
      <c r="Y45" s="92" t="str">
        <f t="shared" si="61"/>
        <v/>
      </c>
      <c r="Z45" s="92" t="str">
        <f t="shared" si="61"/>
        <v/>
      </c>
      <c r="AA45" s="92" t="str">
        <f t="shared" si="61"/>
        <v/>
      </c>
      <c r="AB45" s="92" t="str">
        <f t="shared" si="61"/>
        <v/>
      </c>
      <c r="AC45" s="92" t="str">
        <f t="shared" si="61"/>
        <v/>
      </c>
      <c r="AD45" s="92" t="str">
        <f t="shared" si="61"/>
        <v/>
      </c>
      <c r="AE45" s="92" t="str">
        <f t="shared" si="61"/>
        <v/>
      </c>
      <c r="AF45" s="92" t="str">
        <f t="shared" si="61"/>
        <v/>
      </c>
      <c r="AG45" s="93" t="str">
        <f t="shared" si="61"/>
        <v/>
      </c>
      <c r="AH45" s="91" t="str">
        <f t="shared" si="1"/>
        <v/>
      </c>
      <c r="AI45" s="22"/>
      <c r="AJ45" s="22"/>
      <c r="AK45" s="22"/>
      <c r="AL45" s="22"/>
    </row>
    <row r="46" spans="1:38" ht="14.25" customHeight="1">
      <c r="A46" s="113">
        <v>42</v>
      </c>
      <c r="B46" s="108" t="s">
        <v>58</v>
      </c>
      <c r="C46" s="138">
        <v>35</v>
      </c>
      <c r="D46" s="139">
        <v>28</v>
      </c>
      <c r="E46" s="139">
        <v>28</v>
      </c>
      <c r="F46" s="139">
        <v>28</v>
      </c>
      <c r="G46" s="139">
        <v>35</v>
      </c>
      <c r="H46" s="139">
        <v>28</v>
      </c>
      <c r="I46" s="139">
        <v>28</v>
      </c>
      <c r="J46" s="139">
        <v>28</v>
      </c>
      <c r="K46" s="139">
        <v>28</v>
      </c>
      <c r="L46" s="139">
        <v>35</v>
      </c>
      <c r="M46" s="139">
        <v>35</v>
      </c>
      <c r="N46" s="140">
        <v>28</v>
      </c>
      <c r="O46" s="138">
        <f t="shared" si="53"/>
        <v>364</v>
      </c>
      <c r="P46" s="109">
        <f t="shared" si="54"/>
        <v>35</v>
      </c>
      <c r="Q46" s="110">
        <f t="shared" si="55"/>
        <v>28</v>
      </c>
      <c r="R46" s="111">
        <f t="shared" si="56"/>
        <v>30.333333333333332</v>
      </c>
      <c r="S46" s="22"/>
      <c r="T46" s="113">
        <v>42</v>
      </c>
      <c r="U46" s="107" t="s">
        <v>58</v>
      </c>
      <c r="V46" s="141" t="str">
        <f t="shared" ref="V46:AG46" si="62">IF(C46=0,"",IF(C46/C$61&lt;0.75,"L",IF(C46/C$61&gt;1.25,"E","")))</f>
        <v/>
      </c>
      <c r="W46" s="142" t="str">
        <f t="shared" si="62"/>
        <v/>
      </c>
      <c r="X46" s="142" t="str">
        <f t="shared" si="62"/>
        <v/>
      </c>
      <c r="Y46" s="142" t="str">
        <f t="shared" si="62"/>
        <v/>
      </c>
      <c r="Z46" s="142" t="str">
        <f t="shared" si="62"/>
        <v/>
      </c>
      <c r="AA46" s="142" t="str">
        <f t="shared" si="62"/>
        <v/>
      </c>
      <c r="AB46" s="142" t="str">
        <f t="shared" si="62"/>
        <v/>
      </c>
      <c r="AC46" s="142" t="str">
        <f t="shared" si="62"/>
        <v/>
      </c>
      <c r="AD46" s="142" t="str">
        <f t="shared" si="62"/>
        <v/>
      </c>
      <c r="AE46" s="142" t="str">
        <f t="shared" si="62"/>
        <v/>
      </c>
      <c r="AF46" s="142" t="str">
        <f t="shared" si="62"/>
        <v/>
      </c>
      <c r="AG46" s="143" t="str">
        <f t="shared" si="62"/>
        <v/>
      </c>
      <c r="AH46" s="141" t="str">
        <f t="shared" si="1"/>
        <v/>
      </c>
      <c r="AI46" s="22"/>
      <c r="AJ46" s="22"/>
      <c r="AK46" s="22"/>
      <c r="AL46" s="22"/>
    </row>
    <row r="47" spans="1:38" ht="13.5" customHeight="1">
      <c r="A47" s="144">
        <v>43</v>
      </c>
      <c r="B47" s="145" t="s">
        <v>59</v>
      </c>
      <c r="C47" s="86">
        <v>35</v>
      </c>
      <c r="D47" s="146">
        <v>28</v>
      </c>
      <c r="E47" s="146">
        <v>28</v>
      </c>
      <c r="F47" s="146">
        <v>28</v>
      </c>
      <c r="G47" s="146">
        <v>35</v>
      </c>
      <c r="H47" s="146">
        <v>28</v>
      </c>
      <c r="I47" s="146">
        <v>28</v>
      </c>
      <c r="J47" s="146">
        <v>28</v>
      </c>
      <c r="K47" s="146">
        <v>28</v>
      </c>
      <c r="L47" s="146">
        <v>35</v>
      </c>
      <c r="M47" s="146">
        <v>35</v>
      </c>
      <c r="N47" s="147">
        <v>28</v>
      </c>
      <c r="O47" s="86">
        <f t="shared" si="53"/>
        <v>364</v>
      </c>
      <c r="P47" s="87">
        <f t="shared" si="54"/>
        <v>35</v>
      </c>
      <c r="Q47" s="88">
        <f t="shared" si="55"/>
        <v>28</v>
      </c>
      <c r="R47" s="89">
        <f t="shared" si="56"/>
        <v>30.333333333333332</v>
      </c>
      <c r="S47" s="22"/>
      <c r="T47" s="144">
        <v>43</v>
      </c>
      <c r="U47" s="148" t="s">
        <v>59</v>
      </c>
      <c r="V47" s="94" t="str">
        <f t="shared" ref="V47:AG47" si="63">IF(C47=0,"",IF(C47/C$61&lt;0.75,"L",IF(C47/C$61&gt;1.25,"E","")))</f>
        <v/>
      </c>
      <c r="W47" s="149" t="str">
        <f t="shared" si="63"/>
        <v/>
      </c>
      <c r="X47" s="149" t="str">
        <f t="shared" si="63"/>
        <v/>
      </c>
      <c r="Y47" s="149" t="str">
        <f t="shared" si="63"/>
        <v/>
      </c>
      <c r="Z47" s="149" t="str">
        <f t="shared" si="63"/>
        <v/>
      </c>
      <c r="AA47" s="149" t="str">
        <f t="shared" si="63"/>
        <v/>
      </c>
      <c r="AB47" s="149" t="str">
        <f t="shared" si="63"/>
        <v/>
      </c>
      <c r="AC47" s="149" t="str">
        <f t="shared" si="63"/>
        <v/>
      </c>
      <c r="AD47" s="149" t="str">
        <f t="shared" si="63"/>
        <v/>
      </c>
      <c r="AE47" s="149" t="str">
        <f t="shared" si="63"/>
        <v/>
      </c>
      <c r="AF47" s="149" t="str">
        <f t="shared" si="63"/>
        <v/>
      </c>
      <c r="AG47" s="150" t="str">
        <f t="shared" si="63"/>
        <v/>
      </c>
      <c r="AH47" s="94" t="str">
        <f t="shared" si="1"/>
        <v/>
      </c>
      <c r="AI47" s="22"/>
      <c r="AJ47" s="22"/>
      <c r="AK47" s="22"/>
      <c r="AL47" s="22"/>
    </row>
    <row r="48" spans="1:38" ht="13.5" customHeight="1">
      <c r="A48" s="95">
        <v>44</v>
      </c>
      <c r="B48" s="82" t="s">
        <v>60</v>
      </c>
      <c r="C48" s="83">
        <v>35</v>
      </c>
      <c r="D48" s="84">
        <v>28</v>
      </c>
      <c r="E48" s="84">
        <v>28</v>
      </c>
      <c r="F48" s="84">
        <v>28</v>
      </c>
      <c r="G48" s="84">
        <v>35</v>
      </c>
      <c r="H48" s="84">
        <v>28</v>
      </c>
      <c r="I48" s="84">
        <v>28</v>
      </c>
      <c r="J48" s="84">
        <v>28</v>
      </c>
      <c r="K48" s="84">
        <v>28</v>
      </c>
      <c r="L48" s="84">
        <v>35</v>
      </c>
      <c r="M48" s="84">
        <v>35</v>
      </c>
      <c r="N48" s="85">
        <v>28</v>
      </c>
      <c r="O48" s="126">
        <f t="shared" si="53"/>
        <v>364</v>
      </c>
      <c r="P48" s="97">
        <f t="shared" si="54"/>
        <v>35</v>
      </c>
      <c r="Q48" s="98">
        <f t="shared" si="55"/>
        <v>28</v>
      </c>
      <c r="R48" s="99">
        <f t="shared" si="56"/>
        <v>30.333333333333332</v>
      </c>
      <c r="S48" s="22"/>
      <c r="T48" s="95">
        <v>44</v>
      </c>
      <c r="U48" s="100" t="s">
        <v>60</v>
      </c>
      <c r="V48" s="91" t="str">
        <f t="shared" ref="V48:AG48" si="64">IF(C48=0,"",IF(C48/C$61&lt;0.75,"L",IF(C48/C$61&gt;1.25,"E","")))</f>
        <v/>
      </c>
      <c r="W48" s="92" t="str">
        <f t="shared" si="64"/>
        <v/>
      </c>
      <c r="X48" s="92" t="str">
        <f t="shared" si="64"/>
        <v/>
      </c>
      <c r="Y48" s="92" t="str">
        <f t="shared" si="64"/>
        <v/>
      </c>
      <c r="Z48" s="92" t="str">
        <f t="shared" si="64"/>
        <v/>
      </c>
      <c r="AA48" s="92" t="str">
        <f t="shared" si="64"/>
        <v/>
      </c>
      <c r="AB48" s="92" t="str">
        <f t="shared" si="64"/>
        <v/>
      </c>
      <c r="AC48" s="92" t="str">
        <f t="shared" si="64"/>
        <v/>
      </c>
      <c r="AD48" s="92" t="str">
        <f t="shared" si="64"/>
        <v/>
      </c>
      <c r="AE48" s="92" t="str">
        <f t="shared" si="64"/>
        <v/>
      </c>
      <c r="AF48" s="92" t="str">
        <f t="shared" si="64"/>
        <v/>
      </c>
      <c r="AG48" s="93" t="str">
        <f t="shared" si="64"/>
        <v/>
      </c>
      <c r="AH48" s="133" t="str">
        <f t="shared" si="1"/>
        <v/>
      </c>
      <c r="AI48" s="22"/>
      <c r="AJ48" s="22"/>
      <c r="AK48" s="22"/>
      <c r="AL48" s="22"/>
    </row>
    <row r="49" spans="1:38" ht="13.5" customHeight="1">
      <c r="A49" s="95">
        <v>45</v>
      </c>
      <c r="B49" s="82" t="s">
        <v>62</v>
      </c>
      <c r="C49" s="83">
        <v>35</v>
      </c>
      <c r="D49" s="84">
        <v>28</v>
      </c>
      <c r="E49" s="84">
        <v>28</v>
      </c>
      <c r="F49" s="84">
        <v>28</v>
      </c>
      <c r="G49" s="84">
        <v>35</v>
      </c>
      <c r="H49" s="84">
        <v>28</v>
      </c>
      <c r="I49" s="96">
        <v>9</v>
      </c>
      <c r="J49" s="84">
        <v>0</v>
      </c>
      <c r="K49" s="96">
        <v>14</v>
      </c>
      <c r="L49" s="84">
        <v>35</v>
      </c>
      <c r="M49" s="84">
        <v>35</v>
      </c>
      <c r="N49" s="85">
        <v>28</v>
      </c>
      <c r="O49" s="83">
        <f t="shared" si="53"/>
        <v>303</v>
      </c>
      <c r="P49" s="97">
        <f t="shared" si="54"/>
        <v>35</v>
      </c>
      <c r="Q49" s="98">
        <f t="shared" si="55"/>
        <v>0</v>
      </c>
      <c r="R49" s="99">
        <f t="shared" si="56"/>
        <v>25.25</v>
      </c>
      <c r="S49" s="22"/>
      <c r="T49" s="95">
        <v>45</v>
      </c>
      <c r="U49" s="100" t="s">
        <v>62</v>
      </c>
      <c r="V49" s="91" t="str">
        <f t="shared" ref="V49:AG49" si="65">IF(C49=0,"",IF(C49/C$61&lt;0.75,"L",IF(C49/C$61&gt;1.25,"E","")))</f>
        <v/>
      </c>
      <c r="W49" s="92" t="str">
        <f t="shared" si="65"/>
        <v/>
      </c>
      <c r="X49" s="92" t="str">
        <f t="shared" si="65"/>
        <v/>
      </c>
      <c r="Y49" s="92" t="str">
        <f t="shared" si="65"/>
        <v/>
      </c>
      <c r="Z49" s="92" t="str">
        <f t="shared" si="65"/>
        <v/>
      </c>
      <c r="AA49" s="92" t="str">
        <f t="shared" si="65"/>
        <v/>
      </c>
      <c r="AB49" s="101" t="str">
        <f t="shared" si="65"/>
        <v>L</v>
      </c>
      <c r="AC49" s="92" t="str">
        <f t="shared" si="65"/>
        <v/>
      </c>
      <c r="AD49" s="101" t="str">
        <f t="shared" si="65"/>
        <v>L</v>
      </c>
      <c r="AE49" s="92" t="str">
        <f t="shared" si="65"/>
        <v/>
      </c>
      <c r="AF49" s="92" t="str">
        <f t="shared" si="65"/>
        <v/>
      </c>
      <c r="AG49" s="93" t="str">
        <f t="shared" si="65"/>
        <v/>
      </c>
      <c r="AH49" s="91" t="str">
        <f t="shared" si="1"/>
        <v/>
      </c>
      <c r="AI49" s="22"/>
      <c r="AJ49" s="22"/>
      <c r="AK49" s="22"/>
      <c r="AL49" s="22"/>
    </row>
    <row r="50" spans="1:38" ht="13.5" customHeight="1">
      <c r="A50" s="95">
        <v>46</v>
      </c>
      <c r="B50" s="82" t="s">
        <v>65</v>
      </c>
      <c r="C50" s="83">
        <v>35</v>
      </c>
      <c r="D50" s="84">
        <v>28</v>
      </c>
      <c r="E50" s="84">
        <v>28</v>
      </c>
      <c r="F50" s="84">
        <v>28</v>
      </c>
      <c r="G50" s="84">
        <v>35</v>
      </c>
      <c r="H50" s="84">
        <v>28</v>
      </c>
      <c r="I50" s="84">
        <v>28</v>
      </c>
      <c r="J50" s="84">
        <v>28</v>
      </c>
      <c r="K50" s="84">
        <v>28</v>
      </c>
      <c r="L50" s="84">
        <v>35</v>
      </c>
      <c r="M50" s="84">
        <v>35</v>
      </c>
      <c r="N50" s="85">
        <v>28</v>
      </c>
      <c r="O50" s="83">
        <f t="shared" si="53"/>
        <v>364</v>
      </c>
      <c r="P50" s="97">
        <f t="shared" si="54"/>
        <v>35</v>
      </c>
      <c r="Q50" s="98">
        <f t="shared" si="55"/>
        <v>28</v>
      </c>
      <c r="R50" s="99">
        <f t="shared" si="56"/>
        <v>30.333333333333332</v>
      </c>
      <c r="S50" s="22"/>
      <c r="T50" s="95">
        <v>46</v>
      </c>
      <c r="U50" s="100" t="s">
        <v>65</v>
      </c>
      <c r="V50" s="91" t="str">
        <f t="shared" ref="V50:AG50" si="66">IF(C50=0,"",IF(C50/C$61&lt;0.75,"L",IF(C50/C$61&gt;1.25,"E","")))</f>
        <v/>
      </c>
      <c r="W50" s="92" t="str">
        <f t="shared" si="66"/>
        <v/>
      </c>
      <c r="X50" s="92" t="str">
        <f t="shared" si="66"/>
        <v/>
      </c>
      <c r="Y50" s="92" t="str">
        <f t="shared" si="66"/>
        <v/>
      </c>
      <c r="Z50" s="92" t="str">
        <f t="shared" si="66"/>
        <v/>
      </c>
      <c r="AA50" s="92" t="str">
        <f t="shared" si="66"/>
        <v/>
      </c>
      <c r="AB50" s="92" t="str">
        <f t="shared" si="66"/>
        <v/>
      </c>
      <c r="AC50" s="92" t="str">
        <f t="shared" si="66"/>
        <v/>
      </c>
      <c r="AD50" s="92" t="str">
        <f t="shared" si="66"/>
        <v/>
      </c>
      <c r="AE50" s="92" t="str">
        <f t="shared" si="66"/>
        <v/>
      </c>
      <c r="AF50" s="92" t="str">
        <f t="shared" si="66"/>
        <v/>
      </c>
      <c r="AG50" s="93" t="str">
        <f t="shared" si="66"/>
        <v/>
      </c>
      <c r="AH50" s="91" t="str">
        <f t="shared" si="1"/>
        <v/>
      </c>
      <c r="AI50" s="22"/>
      <c r="AJ50" s="22"/>
      <c r="AK50" s="22"/>
      <c r="AL50" s="22"/>
    </row>
    <row r="51" spans="1:38" ht="13.5" customHeight="1">
      <c r="A51" s="95">
        <v>47</v>
      </c>
      <c r="B51" s="82" t="s">
        <v>66</v>
      </c>
      <c r="C51" s="83">
        <v>35</v>
      </c>
      <c r="D51" s="84">
        <v>28</v>
      </c>
      <c r="E51" s="84">
        <v>28</v>
      </c>
      <c r="F51" s="84">
        <v>28</v>
      </c>
      <c r="G51" s="84">
        <v>35</v>
      </c>
      <c r="H51" s="84">
        <v>28</v>
      </c>
      <c r="I51" s="84">
        <v>28</v>
      </c>
      <c r="J51" s="84">
        <v>28</v>
      </c>
      <c r="K51" s="84">
        <v>28</v>
      </c>
      <c r="L51" s="84">
        <v>35</v>
      </c>
      <c r="M51" s="84">
        <v>35</v>
      </c>
      <c r="N51" s="85">
        <v>28</v>
      </c>
      <c r="O51" s="83">
        <f t="shared" si="53"/>
        <v>364</v>
      </c>
      <c r="P51" s="97">
        <f t="shared" si="54"/>
        <v>35</v>
      </c>
      <c r="Q51" s="98">
        <f t="shared" si="55"/>
        <v>28</v>
      </c>
      <c r="R51" s="99">
        <f t="shared" si="56"/>
        <v>30.333333333333332</v>
      </c>
      <c r="S51" s="22"/>
      <c r="T51" s="95">
        <v>47</v>
      </c>
      <c r="U51" s="100" t="s">
        <v>66</v>
      </c>
      <c r="V51" s="91" t="str">
        <f t="shared" ref="V51:AG51" si="67">IF(C51=0,"",IF(C51/C$61&lt;0.75,"L",IF(C51/C$61&gt;1.25,"E","")))</f>
        <v/>
      </c>
      <c r="W51" s="92" t="str">
        <f t="shared" si="67"/>
        <v/>
      </c>
      <c r="X51" s="92" t="str">
        <f t="shared" si="67"/>
        <v/>
      </c>
      <c r="Y51" s="92" t="str">
        <f t="shared" si="67"/>
        <v/>
      </c>
      <c r="Z51" s="92" t="str">
        <f t="shared" si="67"/>
        <v/>
      </c>
      <c r="AA51" s="92" t="str">
        <f t="shared" si="67"/>
        <v/>
      </c>
      <c r="AB51" s="92" t="str">
        <f t="shared" si="67"/>
        <v/>
      </c>
      <c r="AC51" s="92" t="str">
        <f t="shared" si="67"/>
        <v/>
      </c>
      <c r="AD51" s="92" t="str">
        <f t="shared" si="67"/>
        <v/>
      </c>
      <c r="AE51" s="92" t="str">
        <f t="shared" si="67"/>
        <v/>
      </c>
      <c r="AF51" s="92" t="str">
        <f t="shared" si="67"/>
        <v/>
      </c>
      <c r="AG51" s="93" t="str">
        <f t="shared" si="67"/>
        <v/>
      </c>
      <c r="AH51" s="91" t="str">
        <f t="shared" si="1"/>
        <v/>
      </c>
      <c r="AI51" s="22"/>
      <c r="AJ51" s="22"/>
      <c r="AK51" s="22"/>
      <c r="AL51" s="22"/>
    </row>
    <row r="52" spans="1:38" ht="13.5" customHeight="1">
      <c r="A52" s="95">
        <v>48</v>
      </c>
      <c r="B52" s="82" t="s">
        <v>67</v>
      </c>
      <c r="C52" s="83">
        <v>35</v>
      </c>
      <c r="D52" s="84">
        <v>28</v>
      </c>
      <c r="E52" s="84">
        <v>28</v>
      </c>
      <c r="F52" s="84">
        <v>28</v>
      </c>
      <c r="G52" s="84">
        <v>35</v>
      </c>
      <c r="H52" s="84">
        <v>28</v>
      </c>
      <c r="I52" s="84">
        <v>28</v>
      </c>
      <c r="J52" s="84">
        <v>28</v>
      </c>
      <c r="K52" s="84">
        <v>28</v>
      </c>
      <c r="L52" s="84">
        <v>35</v>
      </c>
      <c r="M52" s="84">
        <v>35</v>
      </c>
      <c r="N52" s="85">
        <v>28</v>
      </c>
      <c r="O52" s="83">
        <f t="shared" si="53"/>
        <v>364</v>
      </c>
      <c r="P52" s="97">
        <f t="shared" si="54"/>
        <v>35</v>
      </c>
      <c r="Q52" s="98">
        <f t="shared" si="55"/>
        <v>28</v>
      </c>
      <c r="R52" s="99">
        <f t="shared" si="56"/>
        <v>30.333333333333332</v>
      </c>
      <c r="S52" s="22"/>
      <c r="T52" s="95">
        <v>48</v>
      </c>
      <c r="U52" s="100" t="s">
        <v>67</v>
      </c>
      <c r="V52" s="91" t="str">
        <f t="shared" ref="V52:AG52" si="68">IF(C52=0,"",IF(C52/C$61&lt;0.75,"L",IF(C52/C$61&gt;1.25,"E","")))</f>
        <v/>
      </c>
      <c r="W52" s="92" t="str">
        <f t="shared" si="68"/>
        <v/>
      </c>
      <c r="X52" s="92" t="str">
        <f t="shared" si="68"/>
        <v/>
      </c>
      <c r="Y52" s="92" t="str">
        <f t="shared" si="68"/>
        <v/>
      </c>
      <c r="Z52" s="92" t="str">
        <f t="shared" si="68"/>
        <v/>
      </c>
      <c r="AA52" s="92" t="str">
        <f t="shared" si="68"/>
        <v/>
      </c>
      <c r="AB52" s="92" t="str">
        <f t="shared" si="68"/>
        <v/>
      </c>
      <c r="AC52" s="92" t="str">
        <f t="shared" si="68"/>
        <v/>
      </c>
      <c r="AD52" s="92" t="str">
        <f t="shared" si="68"/>
        <v/>
      </c>
      <c r="AE52" s="92" t="str">
        <f t="shared" si="68"/>
        <v/>
      </c>
      <c r="AF52" s="92" t="str">
        <f t="shared" si="68"/>
        <v/>
      </c>
      <c r="AG52" s="93" t="str">
        <f t="shared" si="68"/>
        <v/>
      </c>
      <c r="AH52" s="91" t="str">
        <f t="shared" si="1"/>
        <v/>
      </c>
      <c r="AI52" s="22"/>
      <c r="AJ52" s="22"/>
      <c r="AK52" s="22"/>
      <c r="AL52" s="22"/>
    </row>
    <row r="53" spans="1:38" ht="13.5" customHeight="1">
      <c r="A53" s="95">
        <v>49</v>
      </c>
      <c r="B53" s="82" t="s">
        <v>68</v>
      </c>
      <c r="C53" s="83">
        <v>27</v>
      </c>
      <c r="D53" s="84">
        <v>28</v>
      </c>
      <c r="E53" s="84">
        <v>35</v>
      </c>
      <c r="F53" s="84">
        <v>27</v>
      </c>
      <c r="G53" s="84">
        <v>34</v>
      </c>
      <c r="H53" s="154">
        <v>28</v>
      </c>
      <c r="I53" s="84">
        <v>33</v>
      </c>
      <c r="J53" s="84">
        <v>27</v>
      </c>
      <c r="K53" s="84">
        <v>28</v>
      </c>
      <c r="L53" s="84">
        <v>33</v>
      </c>
      <c r="M53" s="84">
        <v>27</v>
      </c>
      <c r="N53" s="85">
        <v>28</v>
      </c>
      <c r="O53" s="83">
        <f t="shared" si="53"/>
        <v>355</v>
      </c>
      <c r="P53" s="97">
        <f t="shared" si="54"/>
        <v>35</v>
      </c>
      <c r="Q53" s="98">
        <f t="shared" si="55"/>
        <v>27</v>
      </c>
      <c r="R53" s="99">
        <f t="shared" si="56"/>
        <v>29.583333333333332</v>
      </c>
      <c r="S53" s="22"/>
      <c r="T53" s="95">
        <v>49</v>
      </c>
      <c r="U53" s="100" t="s">
        <v>68</v>
      </c>
      <c r="V53" s="91" t="str">
        <f t="shared" ref="V53:AG53" si="69">IF(C53=0,"",IF(C53/C$61&lt;0.75,"L",IF(C53/C$61&gt;1.25,"E","")))</f>
        <v/>
      </c>
      <c r="W53" s="92" t="str">
        <f t="shared" si="69"/>
        <v/>
      </c>
      <c r="X53" s="92" t="str">
        <f t="shared" si="69"/>
        <v/>
      </c>
      <c r="Y53" s="92" t="str">
        <f t="shared" si="69"/>
        <v/>
      </c>
      <c r="Z53" s="92" t="str">
        <f t="shared" si="69"/>
        <v/>
      </c>
      <c r="AA53" s="155" t="str">
        <f t="shared" si="69"/>
        <v/>
      </c>
      <c r="AB53" s="92" t="str">
        <f t="shared" si="69"/>
        <v/>
      </c>
      <c r="AC53" s="92" t="str">
        <f t="shared" si="69"/>
        <v/>
      </c>
      <c r="AD53" s="92" t="str">
        <f t="shared" si="69"/>
        <v/>
      </c>
      <c r="AE53" s="92" t="str">
        <f t="shared" si="69"/>
        <v/>
      </c>
      <c r="AF53" s="92" t="str">
        <f t="shared" si="69"/>
        <v/>
      </c>
      <c r="AG53" s="93" t="str">
        <f t="shared" si="69"/>
        <v/>
      </c>
      <c r="AH53" s="91" t="str">
        <f t="shared" si="1"/>
        <v/>
      </c>
      <c r="AI53" s="22"/>
      <c r="AJ53" s="22"/>
      <c r="AK53" s="22"/>
      <c r="AL53" s="22"/>
    </row>
    <row r="54" spans="1:38" ht="13.5" customHeight="1">
      <c r="A54" s="95">
        <v>50</v>
      </c>
      <c r="B54" s="82" t="s">
        <v>69</v>
      </c>
      <c r="C54" s="83">
        <v>35</v>
      </c>
      <c r="D54" s="84">
        <v>28</v>
      </c>
      <c r="E54" s="84">
        <v>28</v>
      </c>
      <c r="F54" s="84">
        <v>28</v>
      </c>
      <c r="G54" s="84">
        <v>35</v>
      </c>
      <c r="H54" s="84">
        <v>28</v>
      </c>
      <c r="I54" s="84">
        <v>28</v>
      </c>
      <c r="J54" s="84">
        <v>28</v>
      </c>
      <c r="K54" s="84">
        <v>29</v>
      </c>
      <c r="L54" s="84">
        <v>34</v>
      </c>
      <c r="M54" s="84">
        <v>35</v>
      </c>
      <c r="N54" s="85">
        <v>28</v>
      </c>
      <c r="O54" s="83">
        <f t="shared" si="53"/>
        <v>364</v>
      </c>
      <c r="P54" s="97">
        <f t="shared" si="54"/>
        <v>35</v>
      </c>
      <c r="Q54" s="98">
        <f t="shared" si="55"/>
        <v>28</v>
      </c>
      <c r="R54" s="99">
        <f t="shared" si="56"/>
        <v>30.333333333333332</v>
      </c>
      <c r="S54" s="22"/>
      <c r="T54" s="95">
        <v>50</v>
      </c>
      <c r="U54" s="100" t="s">
        <v>69</v>
      </c>
      <c r="V54" s="91" t="str">
        <f t="shared" ref="V54:AG54" si="70">IF(C54=0,"",IF(C54/C$61&lt;0.75,"L",IF(C54/C$61&gt;1.25,"E","")))</f>
        <v/>
      </c>
      <c r="W54" s="92" t="str">
        <f t="shared" si="70"/>
        <v/>
      </c>
      <c r="X54" s="92" t="str">
        <f t="shared" si="70"/>
        <v/>
      </c>
      <c r="Y54" s="92" t="str">
        <f t="shared" si="70"/>
        <v/>
      </c>
      <c r="Z54" s="92" t="str">
        <f t="shared" si="70"/>
        <v/>
      </c>
      <c r="AA54" s="92" t="str">
        <f t="shared" si="70"/>
        <v/>
      </c>
      <c r="AB54" s="92" t="str">
        <f t="shared" si="70"/>
        <v/>
      </c>
      <c r="AC54" s="92" t="str">
        <f t="shared" si="70"/>
        <v/>
      </c>
      <c r="AD54" s="92" t="str">
        <f t="shared" si="70"/>
        <v/>
      </c>
      <c r="AE54" s="92" t="str">
        <f t="shared" si="70"/>
        <v/>
      </c>
      <c r="AF54" s="92" t="str">
        <f t="shared" si="70"/>
        <v/>
      </c>
      <c r="AG54" s="93" t="str">
        <f t="shared" si="70"/>
        <v/>
      </c>
      <c r="AH54" s="91" t="str">
        <f t="shared" si="1"/>
        <v/>
      </c>
      <c r="AI54" s="22"/>
      <c r="AJ54" s="22"/>
      <c r="AK54" s="22"/>
      <c r="AL54" s="22"/>
    </row>
    <row r="55" spans="1:38" ht="13.5" customHeight="1">
      <c r="A55" s="95">
        <v>51</v>
      </c>
      <c r="B55" s="82" t="s">
        <v>70</v>
      </c>
      <c r="C55" s="83">
        <v>29</v>
      </c>
      <c r="D55" s="84">
        <v>27</v>
      </c>
      <c r="E55" s="84">
        <v>35</v>
      </c>
      <c r="F55" s="84">
        <v>28</v>
      </c>
      <c r="G55" s="84">
        <v>35</v>
      </c>
      <c r="H55" s="84">
        <v>28</v>
      </c>
      <c r="I55" s="84">
        <v>28</v>
      </c>
      <c r="J55" s="84">
        <v>28</v>
      </c>
      <c r="K55" s="84">
        <v>29</v>
      </c>
      <c r="L55" s="84">
        <v>34</v>
      </c>
      <c r="M55" s="84">
        <v>35</v>
      </c>
      <c r="N55" s="85">
        <v>28</v>
      </c>
      <c r="O55" s="83">
        <f t="shared" si="53"/>
        <v>364</v>
      </c>
      <c r="P55" s="97">
        <f t="shared" si="54"/>
        <v>35</v>
      </c>
      <c r="Q55" s="98">
        <f t="shared" si="55"/>
        <v>27</v>
      </c>
      <c r="R55" s="99">
        <f t="shared" si="56"/>
        <v>30.333333333333332</v>
      </c>
      <c r="S55" s="22"/>
      <c r="T55" s="95">
        <v>51</v>
      </c>
      <c r="U55" s="100" t="s">
        <v>70</v>
      </c>
      <c r="V55" s="91" t="str">
        <f t="shared" ref="V55:AG55" si="71">IF(C55=0,"",IF(C55/C$61&lt;0.75,"L",IF(C55/C$61&gt;1.25,"E","")))</f>
        <v/>
      </c>
      <c r="W55" s="92" t="str">
        <f t="shared" si="71"/>
        <v/>
      </c>
      <c r="X55" s="92" t="str">
        <f t="shared" si="71"/>
        <v/>
      </c>
      <c r="Y55" s="92" t="str">
        <f t="shared" si="71"/>
        <v/>
      </c>
      <c r="Z55" s="92" t="str">
        <f t="shared" si="71"/>
        <v/>
      </c>
      <c r="AA55" s="92" t="str">
        <f t="shared" si="71"/>
        <v/>
      </c>
      <c r="AB55" s="92" t="str">
        <f t="shared" si="71"/>
        <v/>
      </c>
      <c r="AC55" s="92" t="str">
        <f t="shared" si="71"/>
        <v/>
      </c>
      <c r="AD55" s="92" t="str">
        <f t="shared" si="71"/>
        <v/>
      </c>
      <c r="AE55" s="92" t="str">
        <f t="shared" si="71"/>
        <v/>
      </c>
      <c r="AF55" s="92" t="str">
        <f t="shared" si="71"/>
        <v/>
      </c>
      <c r="AG55" s="93" t="str">
        <f t="shared" si="71"/>
        <v/>
      </c>
      <c r="AH55" s="91" t="str">
        <f t="shared" si="1"/>
        <v/>
      </c>
      <c r="AI55" s="22"/>
      <c r="AJ55" s="22"/>
      <c r="AK55" s="22"/>
      <c r="AL55" s="22"/>
    </row>
    <row r="56" spans="1:38" ht="14.25" customHeight="1">
      <c r="A56" s="113">
        <v>52</v>
      </c>
      <c r="B56" s="156" t="s">
        <v>71</v>
      </c>
      <c r="C56" s="115">
        <v>35</v>
      </c>
      <c r="D56" s="116">
        <v>28</v>
      </c>
      <c r="E56" s="116">
        <v>28</v>
      </c>
      <c r="F56" s="116">
        <v>28</v>
      </c>
      <c r="G56" s="116">
        <v>35</v>
      </c>
      <c r="H56" s="116">
        <v>28</v>
      </c>
      <c r="I56" s="116">
        <v>28</v>
      </c>
      <c r="J56" s="116">
        <v>28</v>
      </c>
      <c r="K56" s="116">
        <v>28</v>
      </c>
      <c r="L56" s="116">
        <v>35</v>
      </c>
      <c r="M56" s="116">
        <v>35</v>
      </c>
      <c r="N56" s="117">
        <v>28</v>
      </c>
      <c r="O56" s="115">
        <f t="shared" si="53"/>
        <v>364</v>
      </c>
      <c r="P56" s="118">
        <f t="shared" si="54"/>
        <v>35</v>
      </c>
      <c r="Q56" s="119">
        <f t="shared" si="55"/>
        <v>28</v>
      </c>
      <c r="R56" s="120">
        <f t="shared" si="56"/>
        <v>30.333333333333332</v>
      </c>
      <c r="S56" s="22"/>
      <c r="T56" s="113">
        <v>52</v>
      </c>
      <c r="U56" s="157" t="s">
        <v>71</v>
      </c>
      <c r="V56" s="122" t="str">
        <f t="shared" ref="V56:AG56" si="72">IF(C56=0,"",IF(C56/C$61&lt;0.75,"L",IF(C56/C$61&gt;1.25,"E","")))</f>
        <v/>
      </c>
      <c r="W56" s="123" t="str">
        <f t="shared" si="72"/>
        <v/>
      </c>
      <c r="X56" s="123" t="str">
        <f t="shared" si="72"/>
        <v/>
      </c>
      <c r="Y56" s="123" t="str">
        <f t="shared" si="72"/>
        <v/>
      </c>
      <c r="Z56" s="123" t="str">
        <f t="shared" si="72"/>
        <v/>
      </c>
      <c r="AA56" s="123" t="str">
        <f t="shared" si="72"/>
        <v/>
      </c>
      <c r="AB56" s="123" t="str">
        <f t="shared" si="72"/>
        <v/>
      </c>
      <c r="AC56" s="123" t="str">
        <f t="shared" si="72"/>
        <v/>
      </c>
      <c r="AD56" s="123" t="str">
        <f t="shared" si="72"/>
        <v/>
      </c>
      <c r="AE56" s="123" t="str">
        <f t="shared" si="72"/>
        <v/>
      </c>
      <c r="AF56" s="123" t="str">
        <f t="shared" si="72"/>
        <v/>
      </c>
      <c r="AG56" s="124" t="str">
        <f t="shared" si="72"/>
        <v/>
      </c>
      <c r="AH56" s="122" t="str">
        <f t="shared" si="1"/>
        <v/>
      </c>
      <c r="AI56" s="22"/>
      <c r="AJ56" s="22"/>
      <c r="AK56" s="22"/>
      <c r="AL56" s="22"/>
    </row>
    <row r="57" spans="1:38" ht="13.5" customHeight="1">
      <c r="A57" s="22"/>
      <c r="B57" s="22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</row>
    <row r="58" spans="1:38" ht="13.5" customHeight="1">
      <c r="A58" s="22"/>
      <c r="B58" s="22" t="s">
        <v>204</v>
      </c>
      <c r="C58" s="80">
        <v>32.799999999999997</v>
      </c>
      <c r="D58" s="80">
        <v>26.94</v>
      </c>
      <c r="E58" s="80">
        <v>28.34</v>
      </c>
      <c r="F58" s="80">
        <v>26.4</v>
      </c>
      <c r="G58" s="80">
        <v>33.82</v>
      </c>
      <c r="H58" s="80">
        <v>26.72</v>
      </c>
      <c r="I58" s="80">
        <v>26.64</v>
      </c>
      <c r="J58" s="80">
        <v>26.12</v>
      </c>
      <c r="K58" s="80">
        <v>26.58</v>
      </c>
      <c r="L58" s="80">
        <v>32.14</v>
      </c>
      <c r="M58" s="80">
        <v>32.26</v>
      </c>
      <c r="N58" s="80">
        <v>25.62</v>
      </c>
      <c r="O58" s="80">
        <f t="shared" ref="O58:Q58" si="73">AVERAGE(O5:O56)</f>
        <v>343.82</v>
      </c>
      <c r="P58" s="80">
        <f t="shared" si="73"/>
        <v>35.020000000000003</v>
      </c>
      <c r="Q58" s="80">
        <f t="shared" si="73"/>
        <v>23.88</v>
      </c>
      <c r="R58" s="22"/>
      <c r="S58" s="22"/>
      <c r="T58" s="22"/>
      <c r="U58" s="22"/>
      <c r="V58" s="158" t="s">
        <v>205</v>
      </c>
      <c r="W58" s="159" t="s">
        <v>206</v>
      </c>
      <c r="X58" s="160"/>
      <c r="Y58" s="160"/>
      <c r="Z58" s="160"/>
      <c r="AA58" s="160"/>
      <c r="AB58" s="160"/>
      <c r="AC58" s="160"/>
      <c r="AD58" s="160"/>
      <c r="AE58" s="22"/>
      <c r="AF58" s="22"/>
      <c r="AG58" s="22"/>
      <c r="AH58" s="22"/>
      <c r="AI58" s="22"/>
      <c r="AJ58" s="22"/>
      <c r="AK58" s="22"/>
      <c r="AL58" s="22"/>
    </row>
    <row r="59" spans="1:38" ht="13.5" customHeight="1">
      <c r="A59" s="22"/>
      <c r="B59" s="22" t="s">
        <v>200</v>
      </c>
      <c r="C59" s="80">
        <v>36</v>
      </c>
      <c r="D59" s="80">
        <v>34</v>
      </c>
      <c r="E59" s="80">
        <v>35</v>
      </c>
      <c r="F59" s="80">
        <v>30</v>
      </c>
      <c r="G59" s="80">
        <v>36</v>
      </c>
      <c r="H59" s="80">
        <v>32</v>
      </c>
      <c r="I59" s="80">
        <v>33</v>
      </c>
      <c r="J59" s="80">
        <v>35</v>
      </c>
      <c r="K59" s="80">
        <v>35</v>
      </c>
      <c r="L59" s="80">
        <v>35</v>
      </c>
      <c r="M59" s="80">
        <v>36</v>
      </c>
      <c r="N59" s="80">
        <v>28</v>
      </c>
      <c r="O59" s="80">
        <f t="shared" ref="O59:Q59" si="74">MAX(O5:O56)</f>
        <v>365</v>
      </c>
      <c r="P59" s="80">
        <f t="shared" si="74"/>
        <v>36</v>
      </c>
      <c r="Q59" s="80">
        <f t="shared" si="74"/>
        <v>28</v>
      </c>
      <c r="R59" s="22"/>
      <c r="S59" s="22"/>
      <c r="T59" s="22"/>
      <c r="U59" s="22"/>
      <c r="V59" s="161" t="s">
        <v>207</v>
      </c>
      <c r="W59" s="162" t="s">
        <v>208</v>
      </c>
      <c r="X59" s="163"/>
      <c r="Y59" s="163"/>
      <c r="Z59" s="163"/>
      <c r="AA59" s="163"/>
      <c r="AB59" s="163"/>
      <c r="AC59" s="163"/>
      <c r="AD59" s="163"/>
      <c r="AE59" s="163"/>
      <c r="AF59" s="22"/>
      <c r="AG59" s="22"/>
      <c r="AH59" s="22"/>
      <c r="AI59" s="22"/>
      <c r="AJ59" s="22"/>
      <c r="AK59" s="22"/>
      <c r="AL59" s="22"/>
    </row>
    <row r="60" spans="1:38" ht="13.5" customHeight="1">
      <c r="A60" s="22"/>
      <c r="B60" s="22" t="s">
        <v>201</v>
      </c>
      <c r="C60" s="80">
        <v>0</v>
      </c>
      <c r="D60" s="80">
        <v>0</v>
      </c>
      <c r="E60" s="80">
        <v>0</v>
      </c>
      <c r="F60" s="80"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f t="shared" ref="O60:Q60" si="75">MIN(O5:O56)</f>
        <v>35</v>
      </c>
      <c r="P60" s="80">
        <f t="shared" si="75"/>
        <v>34</v>
      </c>
      <c r="Q60" s="80">
        <f t="shared" si="75"/>
        <v>0</v>
      </c>
      <c r="R60" s="22"/>
      <c r="S60" s="22"/>
      <c r="T60" s="22"/>
      <c r="U60" s="22"/>
      <c r="V60" s="164"/>
      <c r="W60" s="164" t="s">
        <v>209</v>
      </c>
      <c r="X60" s="164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</row>
    <row r="61" spans="1:38" ht="13.5" customHeight="1">
      <c r="A61" s="22"/>
      <c r="B61" s="22" t="s">
        <v>210</v>
      </c>
      <c r="C61" s="165">
        <v>35</v>
      </c>
      <c r="D61" s="165">
        <v>28</v>
      </c>
      <c r="E61" s="165">
        <v>28</v>
      </c>
      <c r="F61" s="165">
        <v>28</v>
      </c>
      <c r="G61" s="165">
        <v>35</v>
      </c>
      <c r="H61" s="165">
        <v>28</v>
      </c>
      <c r="I61" s="165">
        <v>28</v>
      </c>
      <c r="J61" s="165">
        <v>28</v>
      </c>
      <c r="K61" s="165">
        <v>28</v>
      </c>
      <c r="L61" s="165">
        <v>34</v>
      </c>
      <c r="M61" s="165">
        <v>35</v>
      </c>
      <c r="N61" s="165">
        <v>28</v>
      </c>
      <c r="O61" s="165">
        <f>INT(MEDIAN(O5:O56))</f>
        <v>364</v>
      </c>
      <c r="P61" s="165"/>
      <c r="Q61" s="165"/>
      <c r="R61" s="69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</row>
    <row r="62" spans="1:38" ht="13.5" customHeight="1">
      <c r="A62" s="22"/>
      <c r="B62" s="22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165">
        <f>COUNT(R5:R56)</f>
        <v>50</v>
      </c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</row>
    <row r="63" spans="1:38" ht="13.5" customHeight="1">
      <c r="A63" s="22"/>
      <c r="B63" s="22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</row>
    <row r="64" spans="1:38" ht="13.5" customHeight="1">
      <c r="A64" s="22"/>
      <c r="B64" s="22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</row>
    <row r="65" spans="1:38" ht="13.5" customHeight="1">
      <c r="A65" s="22"/>
      <c r="B65" s="22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</row>
    <row r="66" spans="1:38" ht="13.5" customHeight="1">
      <c r="A66" s="22"/>
      <c r="B66" s="22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</row>
    <row r="67" spans="1:38" ht="13.5" customHeight="1">
      <c r="A67" s="22"/>
      <c r="B67" s="22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</row>
    <row r="68" spans="1:38" ht="13.5" customHeight="1">
      <c r="A68" s="22"/>
      <c r="B68" s="22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</row>
    <row r="69" spans="1:38" ht="13.5" customHeight="1">
      <c r="A69" s="22"/>
      <c r="B69" s="22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</row>
    <row r="70" spans="1:38" ht="13.5" customHeight="1">
      <c r="A70" s="22"/>
      <c r="B70" s="22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</row>
    <row r="71" spans="1:38" ht="13.5" customHeight="1">
      <c r="A71" s="22"/>
      <c r="B71" s="22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</row>
    <row r="72" spans="1:38" ht="13.5" customHeight="1">
      <c r="A72" s="22"/>
      <c r="B72" s="22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</row>
    <row r="73" spans="1:38" ht="13.5" customHeight="1">
      <c r="A73" s="22"/>
      <c r="B73" s="22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</row>
    <row r="74" spans="1:38" ht="13.5" customHeight="1">
      <c r="A74" s="22"/>
      <c r="B74" s="22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</row>
    <row r="75" spans="1:38" ht="13.5" customHeight="1">
      <c r="A75" s="22"/>
      <c r="B75" s="22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</row>
    <row r="76" spans="1:38" ht="13.5" customHeight="1">
      <c r="A76" s="22"/>
      <c r="B76" s="22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</row>
    <row r="77" spans="1:38" ht="13.5" customHeight="1">
      <c r="A77" s="22"/>
      <c r="B77" s="22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</row>
    <row r="78" spans="1:38" ht="13.5" customHeight="1">
      <c r="A78" s="22"/>
      <c r="B78" s="22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</row>
    <row r="79" spans="1:38" ht="13.5" customHeight="1">
      <c r="A79" s="22"/>
      <c r="B79" s="22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</row>
    <row r="80" spans="1:38" ht="13.5" customHeight="1">
      <c r="A80" s="22"/>
      <c r="B80" s="22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</row>
    <row r="81" spans="1:38" ht="13.5" customHeight="1">
      <c r="A81" s="22"/>
      <c r="B81" s="22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</row>
    <row r="82" spans="1:38" ht="13.5" customHeight="1">
      <c r="A82" s="22"/>
      <c r="B82" s="22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</row>
    <row r="83" spans="1:38" ht="13.5" customHeight="1">
      <c r="A83" s="22"/>
      <c r="B83" s="22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</row>
    <row r="84" spans="1:38" ht="13.5" customHeight="1">
      <c r="A84" s="22"/>
      <c r="B84" s="22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</row>
    <row r="85" spans="1:38" ht="13.5" customHeight="1">
      <c r="A85" s="22"/>
      <c r="B85" s="22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</row>
    <row r="86" spans="1:38" ht="13.5" customHeight="1">
      <c r="A86" s="22"/>
      <c r="B86" s="22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</row>
    <row r="87" spans="1:38" ht="13.5" customHeight="1">
      <c r="A87" s="22"/>
      <c r="B87" s="22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</row>
    <row r="88" spans="1:38" ht="13.5" customHeight="1">
      <c r="A88" s="22"/>
      <c r="B88" s="22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</row>
    <row r="89" spans="1:38" ht="13.5" customHeight="1">
      <c r="A89" s="22"/>
      <c r="B89" s="22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</row>
    <row r="90" spans="1:38" ht="13.5" customHeight="1">
      <c r="A90" s="22"/>
      <c r="B90" s="22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</row>
    <row r="91" spans="1:38" ht="13.5" customHeight="1">
      <c r="A91" s="22"/>
      <c r="B91" s="22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</row>
    <row r="92" spans="1:38" ht="13.5" customHeight="1">
      <c r="A92" s="22"/>
      <c r="B92" s="22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</row>
    <row r="93" spans="1:38" ht="13.5" customHeight="1">
      <c r="A93" s="22"/>
      <c r="B93" s="22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</row>
    <row r="94" spans="1:38" ht="13.5" customHeight="1">
      <c r="A94" s="22"/>
      <c r="B94" s="22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G94" s="22"/>
      <c r="AH94" s="22"/>
      <c r="AI94" s="22"/>
      <c r="AJ94" s="22"/>
      <c r="AK94" s="22"/>
      <c r="AL94" s="22"/>
    </row>
    <row r="95" spans="1:38" ht="13.5" customHeight="1">
      <c r="A95" s="22"/>
      <c r="B95" s="22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G95" s="22"/>
      <c r="AH95" s="22"/>
      <c r="AI95" s="22"/>
      <c r="AJ95" s="22"/>
      <c r="AK95" s="22"/>
      <c r="AL95" s="22"/>
    </row>
    <row r="96" spans="1:38" ht="13.5" customHeight="1">
      <c r="A96" s="22"/>
      <c r="B96" s="22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G96" s="22"/>
      <c r="AH96" s="22"/>
      <c r="AI96" s="22"/>
      <c r="AJ96" s="22"/>
      <c r="AK96" s="22"/>
      <c r="AL96" s="22"/>
    </row>
    <row r="97" spans="1:38" ht="13.5" customHeight="1">
      <c r="A97" s="22"/>
      <c r="B97" s="22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G97" s="22"/>
      <c r="AH97" s="22"/>
      <c r="AI97" s="22"/>
      <c r="AJ97" s="22"/>
      <c r="AK97" s="22"/>
      <c r="AL97" s="22"/>
    </row>
    <row r="98" spans="1:38" ht="13.5" customHeight="1">
      <c r="A98" s="22"/>
      <c r="B98" s="22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G98" s="22"/>
      <c r="AH98" s="22"/>
      <c r="AI98" s="22"/>
      <c r="AJ98" s="22"/>
      <c r="AK98" s="22"/>
      <c r="AL98" s="22"/>
    </row>
    <row r="99" spans="1:38" ht="13.5" customHeight="1">
      <c r="A99" s="22"/>
      <c r="B99" s="22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22"/>
      <c r="AH99" s="22"/>
      <c r="AI99" s="22"/>
      <c r="AJ99" s="22"/>
      <c r="AK99" s="22"/>
      <c r="AL99" s="22"/>
    </row>
    <row r="100" spans="1:38" ht="13.5" customHeight="1">
      <c r="A100" s="22"/>
      <c r="B100" s="22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  <c r="AH100" s="22"/>
      <c r="AI100" s="22"/>
      <c r="AJ100" s="22"/>
      <c r="AK100" s="22"/>
      <c r="AL100" s="22"/>
    </row>
    <row r="101" spans="1:38" ht="13.5" customHeight="1">
      <c r="A101" s="22"/>
      <c r="B101" s="22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G101" s="22"/>
      <c r="AH101" s="22"/>
      <c r="AI101" s="22"/>
      <c r="AJ101" s="22"/>
      <c r="AK101" s="22"/>
      <c r="AL101" s="22"/>
    </row>
    <row r="102" spans="1:38" ht="13.5" customHeight="1">
      <c r="A102" s="22"/>
      <c r="B102" s="22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G102" s="22"/>
      <c r="AH102" s="22"/>
      <c r="AI102" s="22"/>
      <c r="AJ102" s="22"/>
      <c r="AK102" s="22"/>
      <c r="AL102" s="22"/>
    </row>
    <row r="103" spans="1:38" ht="13.5" customHeight="1">
      <c r="A103" s="22"/>
      <c r="B103" s="22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G103" s="22"/>
      <c r="AH103" s="22"/>
      <c r="AI103" s="22"/>
      <c r="AJ103" s="22"/>
      <c r="AK103" s="22"/>
      <c r="AL103" s="22"/>
    </row>
    <row r="104" spans="1:38" ht="13.5" customHeight="1">
      <c r="A104" s="22"/>
      <c r="B104" s="22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G104" s="22"/>
      <c r="AH104" s="22"/>
      <c r="AI104" s="22"/>
      <c r="AJ104" s="22"/>
      <c r="AK104" s="22"/>
      <c r="AL104" s="22"/>
    </row>
    <row r="105" spans="1:38" ht="13.5" customHeight="1">
      <c r="A105" s="22"/>
      <c r="B105" s="22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G105" s="22"/>
      <c r="AH105" s="22"/>
      <c r="AI105" s="22"/>
      <c r="AJ105" s="22"/>
      <c r="AK105" s="22"/>
      <c r="AL105" s="22"/>
    </row>
    <row r="106" spans="1:38" ht="13.5" customHeight="1">
      <c r="A106" s="22"/>
      <c r="B106" s="22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G106" s="22"/>
      <c r="AH106" s="22"/>
      <c r="AI106" s="22"/>
      <c r="AJ106" s="22"/>
      <c r="AK106" s="22"/>
      <c r="AL106" s="22"/>
    </row>
    <row r="107" spans="1:38" ht="13.5" customHeight="1">
      <c r="A107" s="22"/>
      <c r="B107" s="22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G107" s="22"/>
      <c r="AH107" s="22"/>
      <c r="AI107" s="22"/>
      <c r="AJ107" s="22"/>
      <c r="AK107" s="22"/>
      <c r="AL107" s="22"/>
    </row>
    <row r="108" spans="1:38" ht="13.5" customHeight="1">
      <c r="A108" s="22"/>
      <c r="B108" s="22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G108" s="22"/>
      <c r="AH108" s="22"/>
      <c r="AI108" s="22"/>
      <c r="AJ108" s="22"/>
      <c r="AK108" s="22"/>
      <c r="AL108" s="22"/>
    </row>
    <row r="109" spans="1:38" ht="13.5" customHeight="1">
      <c r="A109" s="22"/>
      <c r="B109" s="22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</row>
    <row r="110" spans="1:38" ht="13.5" customHeight="1">
      <c r="A110" s="22"/>
      <c r="B110" s="22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G110" s="22"/>
      <c r="AH110" s="22"/>
      <c r="AI110" s="22"/>
      <c r="AJ110" s="22"/>
      <c r="AK110" s="22"/>
      <c r="AL110" s="22"/>
    </row>
    <row r="111" spans="1:38" ht="13.5" customHeight="1">
      <c r="A111" s="22"/>
      <c r="B111" s="22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</row>
    <row r="112" spans="1:38" ht="13.5" customHeight="1">
      <c r="A112" s="22"/>
      <c r="B112" s="22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G112" s="22"/>
      <c r="AH112" s="22"/>
      <c r="AI112" s="22"/>
      <c r="AJ112" s="22"/>
      <c r="AK112" s="22"/>
      <c r="AL112" s="22"/>
    </row>
    <row r="113" spans="1:38" ht="13.5" customHeight="1">
      <c r="A113" s="22"/>
      <c r="B113" s="22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</row>
    <row r="114" spans="1:38" ht="13.5" customHeight="1">
      <c r="A114" s="22"/>
      <c r="B114" s="22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G114" s="22"/>
      <c r="AH114" s="22"/>
      <c r="AI114" s="22"/>
      <c r="AJ114" s="22"/>
      <c r="AK114" s="22"/>
      <c r="AL114" s="22"/>
    </row>
    <row r="115" spans="1:38" ht="13.5" customHeight="1">
      <c r="A115" s="22"/>
      <c r="B115" s="22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G115" s="22"/>
      <c r="AH115" s="22"/>
      <c r="AI115" s="22"/>
      <c r="AJ115" s="22"/>
      <c r="AK115" s="22"/>
      <c r="AL115" s="22"/>
    </row>
    <row r="116" spans="1:38" ht="13.5" customHeight="1">
      <c r="A116" s="22"/>
      <c r="B116" s="22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G116" s="22"/>
      <c r="AH116" s="22"/>
      <c r="AI116" s="22"/>
      <c r="AJ116" s="22"/>
      <c r="AK116" s="22"/>
      <c r="AL116" s="22"/>
    </row>
    <row r="117" spans="1:38" ht="13.5" customHeight="1">
      <c r="A117" s="22"/>
      <c r="B117" s="22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G117" s="22"/>
      <c r="AH117" s="22"/>
      <c r="AI117" s="22"/>
      <c r="AJ117" s="22"/>
      <c r="AK117" s="22"/>
      <c r="AL117" s="22"/>
    </row>
    <row r="118" spans="1:38" ht="13.5" customHeight="1">
      <c r="A118" s="22"/>
      <c r="B118" s="22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G118" s="22"/>
      <c r="AH118" s="22"/>
      <c r="AI118" s="22"/>
      <c r="AJ118" s="22"/>
      <c r="AK118" s="22"/>
      <c r="AL118" s="22"/>
    </row>
    <row r="119" spans="1:38" ht="13.5" customHeight="1">
      <c r="A119" s="22"/>
      <c r="B119" s="22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G119" s="22"/>
      <c r="AH119" s="22"/>
      <c r="AI119" s="22"/>
      <c r="AJ119" s="22"/>
      <c r="AK119" s="22"/>
      <c r="AL119" s="22"/>
    </row>
    <row r="120" spans="1:38" ht="13.5" customHeight="1">
      <c r="A120" s="22"/>
      <c r="B120" s="22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G120" s="22"/>
      <c r="AH120" s="22"/>
      <c r="AI120" s="22"/>
      <c r="AJ120" s="22"/>
      <c r="AK120" s="22"/>
      <c r="AL120" s="22"/>
    </row>
    <row r="121" spans="1:38" ht="13.5" customHeight="1">
      <c r="A121" s="22"/>
      <c r="B121" s="22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G121" s="22"/>
      <c r="AH121" s="22"/>
      <c r="AI121" s="22"/>
      <c r="AJ121" s="22"/>
      <c r="AK121" s="22"/>
      <c r="AL121" s="22"/>
    </row>
    <row r="122" spans="1:38" ht="13.5" customHeight="1">
      <c r="A122" s="22"/>
      <c r="B122" s="22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</row>
    <row r="123" spans="1:38" ht="13.5" customHeight="1">
      <c r="A123" s="22"/>
      <c r="B123" s="22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22"/>
      <c r="AK123" s="22"/>
      <c r="AL123" s="22"/>
    </row>
    <row r="124" spans="1:38" ht="13.5" customHeight="1">
      <c r="A124" s="22"/>
      <c r="B124" s="22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</row>
    <row r="125" spans="1:38" ht="13.5" customHeight="1">
      <c r="A125" s="22"/>
      <c r="B125" s="22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G125" s="22"/>
      <c r="AH125" s="22"/>
      <c r="AI125" s="22"/>
      <c r="AJ125" s="22"/>
      <c r="AK125" s="22"/>
      <c r="AL125" s="22"/>
    </row>
    <row r="126" spans="1:38" ht="13.5" customHeight="1">
      <c r="A126" s="22"/>
      <c r="B126" s="22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G126" s="22"/>
      <c r="AH126" s="22"/>
      <c r="AI126" s="22"/>
      <c r="AJ126" s="22"/>
      <c r="AK126" s="22"/>
      <c r="AL126" s="22"/>
    </row>
    <row r="127" spans="1:38" ht="13.5" customHeight="1">
      <c r="A127" s="22"/>
      <c r="B127" s="22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G127" s="22"/>
      <c r="AH127" s="22"/>
      <c r="AI127" s="22"/>
      <c r="AJ127" s="22"/>
      <c r="AK127" s="22"/>
      <c r="AL127" s="22"/>
    </row>
    <row r="128" spans="1:38" ht="13.5" customHeight="1">
      <c r="A128" s="22"/>
      <c r="B128" s="22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</row>
    <row r="129" spans="1:38" ht="13.5" customHeight="1">
      <c r="A129" s="22"/>
      <c r="B129" s="22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G129" s="22"/>
      <c r="AH129" s="22"/>
      <c r="AI129" s="22"/>
      <c r="AJ129" s="22"/>
      <c r="AK129" s="22"/>
      <c r="AL129" s="22"/>
    </row>
    <row r="130" spans="1:38" ht="13.5" customHeight="1">
      <c r="A130" s="22"/>
      <c r="B130" s="22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G130" s="22"/>
      <c r="AH130" s="22"/>
      <c r="AI130" s="22"/>
      <c r="AJ130" s="22"/>
      <c r="AK130" s="22"/>
      <c r="AL130" s="22"/>
    </row>
    <row r="131" spans="1:38" ht="13.5" customHeight="1">
      <c r="A131" s="22"/>
      <c r="B131" s="22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</row>
    <row r="132" spans="1:38" ht="13.5" customHeight="1">
      <c r="A132" s="22"/>
      <c r="B132" s="22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G132" s="22"/>
      <c r="AH132" s="22"/>
      <c r="AI132" s="22"/>
      <c r="AJ132" s="22"/>
      <c r="AK132" s="22"/>
      <c r="AL132" s="22"/>
    </row>
    <row r="133" spans="1:38" ht="13.5" customHeight="1">
      <c r="A133" s="22"/>
      <c r="B133" s="22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G133" s="22"/>
      <c r="AH133" s="22"/>
      <c r="AI133" s="22"/>
      <c r="AJ133" s="22"/>
      <c r="AK133" s="22"/>
      <c r="AL133" s="22"/>
    </row>
    <row r="134" spans="1:38" ht="13.5" customHeight="1">
      <c r="A134" s="22"/>
      <c r="B134" s="22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G134" s="22"/>
      <c r="AH134" s="22"/>
      <c r="AI134" s="22"/>
      <c r="AJ134" s="22"/>
      <c r="AK134" s="22"/>
      <c r="AL134" s="22"/>
    </row>
    <row r="135" spans="1:38" ht="13.5" customHeight="1">
      <c r="A135" s="22"/>
      <c r="B135" s="22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G135" s="22"/>
      <c r="AH135" s="22"/>
      <c r="AI135" s="22"/>
      <c r="AJ135" s="22"/>
      <c r="AK135" s="22"/>
      <c r="AL135" s="22"/>
    </row>
    <row r="136" spans="1:38" ht="13.5" customHeight="1">
      <c r="A136" s="22"/>
      <c r="B136" s="22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G136" s="22"/>
      <c r="AH136" s="22"/>
      <c r="AI136" s="22"/>
      <c r="AJ136" s="22"/>
      <c r="AK136" s="22"/>
      <c r="AL136" s="22"/>
    </row>
    <row r="137" spans="1:38" ht="13.5" customHeight="1">
      <c r="A137" s="22"/>
      <c r="B137" s="22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G137" s="22"/>
      <c r="AH137" s="22"/>
      <c r="AI137" s="22"/>
      <c r="AJ137" s="22"/>
      <c r="AK137" s="22"/>
      <c r="AL137" s="22"/>
    </row>
    <row r="138" spans="1:38" ht="13.5" customHeight="1">
      <c r="A138" s="22"/>
      <c r="B138" s="22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G138" s="22"/>
      <c r="AH138" s="22"/>
      <c r="AI138" s="22"/>
      <c r="AJ138" s="22"/>
      <c r="AK138" s="22"/>
      <c r="AL138" s="22"/>
    </row>
    <row r="139" spans="1:38" ht="13.5" customHeight="1">
      <c r="A139" s="22"/>
      <c r="B139" s="22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G139" s="22"/>
      <c r="AH139" s="22"/>
      <c r="AI139" s="22"/>
      <c r="AJ139" s="22"/>
      <c r="AK139" s="22"/>
      <c r="AL139" s="22"/>
    </row>
    <row r="140" spans="1:38" ht="13.5" customHeight="1">
      <c r="A140" s="22"/>
      <c r="B140" s="22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G140" s="22"/>
      <c r="AH140" s="22"/>
      <c r="AI140" s="22"/>
      <c r="AJ140" s="22"/>
      <c r="AK140" s="22"/>
      <c r="AL140" s="22"/>
    </row>
    <row r="141" spans="1:38" ht="13.5" customHeight="1">
      <c r="A141" s="22"/>
      <c r="B141" s="22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  <c r="AG141" s="22"/>
      <c r="AH141" s="22"/>
      <c r="AI141" s="22"/>
      <c r="AJ141" s="22"/>
      <c r="AK141" s="22"/>
      <c r="AL141" s="22"/>
    </row>
    <row r="142" spans="1:38" ht="13.5" customHeight="1">
      <c r="A142" s="22"/>
      <c r="B142" s="22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  <c r="AG142" s="22"/>
      <c r="AH142" s="22"/>
      <c r="AI142" s="22"/>
      <c r="AJ142" s="22"/>
      <c r="AK142" s="22"/>
      <c r="AL142" s="22"/>
    </row>
    <row r="143" spans="1:38" ht="13.5" customHeight="1">
      <c r="A143" s="22"/>
      <c r="B143" s="22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  <c r="AG143" s="22"/>
      <c r="AH143" s="22"/>
      <c r="AI143" s="22"/>
      <c r="AJ143" s="22"/>
      <c r="AK143" s="22"/>
      <c r="AL143" s="22"/>
    </row>
    <row r="144" spans="1:38" ht="13.5" customHeight="1">
      <c r="A144" s="22"/>
      <c r="B144" s="22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</row>
    <row r="145" spans="1:38" ht="13.5" customHeight="1">
      <c r="A145" s="22"/>
      <c r="B145" s="22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G145" s="22"/>
      <c r="AH145" s="22"/>
      <c r="AI145" s="22"/>
      <c r="AJ145" s="22"/>
      <c r="AK145" s="22"/>
      <c r="AL145" s="22"/>
    </row>
    <row r="146" spans="1:38" ht="13.5" customHeight="1">
      <c r="A146" s="22"/>
      <c r="B146" s="22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G146" s="22"/>
      <c r="AH146" s="22"/>
      <c r="AI146" s="22"/>
      <c r="AJ146" s="22"/>
      <c r="AK146" s="22"/>
      <c r="AL146" s="22"/>
    </row>
    <row r="147" spans="1:38" ht="13.5" customHeight="1">
      <c r="A147" s="22"/>
      <c r="B147" s="22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</row>
    <row r="148" spans="1:38" ht="13.5" customHeight="1">
      <c r="A148" s="22"/>
      <c r="B148" s="22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G148" s="22"/>
      <c r="AH148" s="22"/>
      <c r="AI148" s="22"/>
      <c r="AJ148" s="22"/>
      <c r="AK148" s="22"/>
      <c r="AL148" s="22"/>
    </row>
    <row r="149" spans="1:38" ht="13.5" customHeight="1">
      <c r="A149" s="22"/>
      <c r="B149" s="22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G149" s="22"/>
      <c r="AH149" s="22"/>
      <c r="AI149" s="22"/>
      <c r="AJ149" s="22"/>
      <c r="AK149" s="22"/>
      <c r="AL149" s="22"/>
    </row>
    <row r="150" spans="1:38" ht="13.5" customHeight="1">
      <c r="A150" s="22"/>
      <c r="B150" s="22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  <c r="AG150" s="22"/>
      <c r="AH150" s="22"/>
      <c r="AI150" s="22"/>
      <c r="AJ150" s="22"/>
      <c r="AK150" s="22"/>
      <c r="AL150" s="22"/>
    </row>
    <row r="151" spans="1:38" ht="13.5" customHeight="1">
      <c r="A151" s="22"/>
      <c r="B151" s="22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</row>
    <row r="152" spans="1:38" ht="13.5" customHeight="1">
      <c r="A152" s="22"/>
      <c r="B152" s="22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  <c r="AG152" s="22"/>
      <c r="AH152" s="22"/>
      <c r="AI152" s="22"/>
      <c r="AJ152" s="22"/>
      <c r="AK152" s="22"/>
      <c r="AL152" s="22"/>
    </row>
    <row r="153" spans="1:38" ht="13.5" customHeight="1">
      <c r="A153" s="22"/>
      <c r="B153" s="22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  <c r="AG153" s="22"/>
      <c r="AH153" s="22"/>
      <c r="AI153" s="22"/>
      <c r="AJ153" s="22"/>
      <c r="AK153" s="22"/>
      <c r="AL153" s="22"/>
    </row>
    <row r="154" spans="1:38" ht="13.5" customHeight="1">
      <c r="A154" s="22"/>
      <c r="B154" s="22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  <c r="AG154" s="22"/>
      <c r="AH154" s="22"/>
      <c r="AI154" s="22"/>
      <c r="AJ154" s="22"/>
      <c r="AK154" s="22"/>
      <c r="AL154" s="22"/>
    </row>
    <row r="155" spans="1:38" ht="13.5" customHeight="1">
      <c r="A155" s="22"/>
      <c r="B155" s="22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G155" s="22"/>
      <c r="AH155" s="22"/>
      <c r="AI155" s="22"/>
      <c r="AJ155" s="22"/>
      <c r="AK155" s="22"/>
      <c r="AL155" s="22"/>
    </row>
    <row r="156" spans="1:38" ht="13.5" customHeight="1">
      <c r="A156" s="22"/>
      <c r="B156" s="22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G156" s="22"/>
      <c r="AH156" s="22"/>
      <c r="AI156" s="22"/>
      <c r="AJ156" s="22"/>
      <c r="AK156" s="22"/>
      <c r="AL156" s="22"/>
    </row>
    <row r="157" spans="1:38" ht="13.5" customHeight="1">
      <c r="A157" s="22"/>
      <c r="B157" s="22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G157" s="22"/>
      <c r="AH157" s="22"/>
      <c r="AI157" s="22"/>
      <c r="AJ157" s="22"/>
      <c r="AK157" s="22"/>
      <c r="AL157" s="22"/>
    </row>
    <row r="158" spans="1:38" ht="13.5" customHeight="1">
      <c r="A158" s="22"/>
      <c r="B158" s="22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G158" s="22"/>
      <c r="AH158" s="22"/>
      <c r="AI158" s="22"/>
      <c r="AJ158" s="22"/>
      <c r="AK158" s="22"/>
      <c r="AL158" s="22"/>
    </row>
    <row r="159" spans="1:38" ht="13.5" customHeight="1">
      <c r="A159" s="22"/>
      <c r="B159" s="22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G159" s="22"/>
      <c r="AH159" s="22"/>
      <c r="AI159" s="22"/>
      <c r="AJ159" s="22"/>
      <c r="AK159" s="22"/>
      <c r="AL159" s="22"/>
    </row>
    <row r="160" spans="1:38" ht="13.5" customHeight="1">
      <c r="A160" s="22"/>
      <c r="B160" s="22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G160" s="22"/>
      <c r="AH160" s="22"/>
      <c r="AI160" s="22"/>
      <c r="AJ160" s="22"/>
      <c r="AK160" s="22"/>
      <c r="AL160" s="22"/>
    </row>
    <row r="161" spans="1:38" ht="13.5" customHeight="1">
      <c r="A161" s="22"/>
      <c r="B161" s="22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G161" s="22"/>
      <c r="AH161" s="22"/>
      <c r="AI161" s="22"/>
      <c r="AJ161" s="22"/>
      <c r="AK161" s="22"/>
      <c r="AL161" s="22"/>
    </row>
    <row r="162" spans="1:38" ht="13.5" customHeight="1">
      <c r="A162" s="22"/>
      <c r="B162" s="22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</row>
    <row r="163" spans="1:38" ht="13.5" customHeight="1">
      <c r="A163" s="22"/>
      <c r="B163" s="22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G163" s="22"/>
      <c r="AH163" s="22"/>
      <c r="AI163" s="22"/>
      <c r="AJ163" s="22"/>
      <c r="AK163" s="22"/>
      <c r="AL163" s="22"/>
    </row>
    <row r="164" spans="1:38" ht="13.5" customHeight="1">
      <c r="A164" s="22"/>
      <c r="B164" s="22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</row>
    <row r="165" spans="1:38" ht="13.5" customHeight="1">
      <c r="A165" s="22"/>
      <c r="B165" s="22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G165" s="22"/>
      <c r="AH165" s="22"/>
      <c r="AI165" s="22"/>
      <c r="AJ165" s="22"/>
      <c r="AK165" s="22"/>
      <c r="AL165" s="22"/>
    </row>
    <row r="166" spans="1:38" ht="13.5" customHeight="1">
      <c r="A166" s="22"/>
      <c r="B166" s="22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G166" s="22"/>
      <c r="AH166" s="22"/>
      <c r="AI166" s="22"/>
      <c r="AJ166" s="22"/>
      <c r="AK166" s="22"/>
      <c r="AL166" s="22"/>
    </row>
    <row r="167" spans="1:38" ht="13.5" customHeight="1">
      <c r="A167" s="22"/>
      <c r="B167" s="22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G167" s="22"/>
      <c r="AH167" s="22"/>
      <c r="AI167" s="22"/>
      <c r="AJ167" s="22"/>
      <c r="AK167" s="22"/>
      <c r="AL167" s="22"/>
    </row>
    <row r="168" spans="1:38" ht="13.5" customHeight="1">
      <c r="A168" s="22"/>
      <c r="B168" s="22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</row>
    <row r="169" spans="1:38" ht="13.5" customHeight="1">
      <c r="A169" s="22"/>
      <c r="B169" s="22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G169" s="22"/>
      <c r="AH169" s="22"/>
      <c r="AI169" s="22"/>
      <c r="AJ169" s="22"/>
      <c r="AK169" s="22"/>
      <c r="AL169" s="22"/>
    </row>
    <row r="170" spans="1:38" ht="13.5" customHeight="1">
      <c r="A170" s="22"/>
      <c r="B170" s="22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G170" s="22"/>
      <c r="AH170" s="22"/>
      <c r="AI170" s="22"/>
      <c r="AJ170" s="22"/>
      <c r="AK170" s="22"/>
      <c r="AL170" s="22"/>
    </row>
    <row r="171" spans="1:38" ht="13.5" customHeight="1">
      <c r="A171" s="22"/>
      <c r="B171" s="22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  <c r="AG171" s="22"/>
      <c r="AH171" s="22"/>
      <c r="AI171" s="22"/>
      <c r="AJ171" s="22"/>
      <c r="AK171" s="22"/>
      <c r="AL171" s="22"/>
    </row>
    <row r="172" spans="1:38" ht="13.5" customHeight="1">
      <c r="A172" s="22"/>
      <c r="B172" s="22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  <c r="AG172" s="22"/>
      <c r="AH172" s="22"/>
      <c r="AI172" s="22"/>
      <c r="AJ172" s="22"/>
      <c r="AK172" s="22"/>
      <c r="AL172" s="22"/>
    </row>
    <row r="173" spans="1:38" ht="13.5" customHeight="1">
      <c r="A173" s="22"/>
      <c r="B173" s="22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  <c r="AG173" s="22"/>
      <c r="AH173" s="22"/>
      <c r="AI173" s="22"/>
      <c r="AJ173" s="22"/>
      <c r="AK173" s="22"/>
      <c r="AL173" s="22"/>
    </row>
    <row r="174" spans="1:38" ht="13.5" customHeight="1">
      <c r="A174" s="22"/>
      <c r="B174" s="22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  <c r="AG174" s="22"/>
      <c r="AH174" s="22"/>
      <c r="AI174" s="22"/>
      <c r="AJ174" s="22"/>
      <c r="AK174" s="22"/>
      <c r="AL174" s="22"/>
    </row>
    <row r="175" spans="1:38" ht="13.5" customHeight="1">
      <c r="A175" s="22"/>
      <c r="B175" s="22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  <c r="AG175" s="22"/>
      <c r="AH175" s="22"/>
      <c r="AI175" s="22"/>
      <c r="AJ175" s="22"/>
      <c r="AK175" s="22"/>
      <c r="AL175" s="22"/>
    </row>
    <row r="176" spans="1:38" ht="13.5" customHeight="1">
      <c r="A176" s="22"/>
      <c r="B176" s="22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  <c r="AG176" s="22"/>
      <c r="AH176" s="22"/>
      <c r="AI176" s="22"/>
      <c r="AJ176" s="22"/>
      <c r="AK176" s="22"/>
      <c r="AL176" s="22"/>
    </row>
    <row r="177" spans="1:38" ht="13.5" customHeight="1">
      <c r="A177" s="22"/>
      <c r="B177" s="22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  <c r="AG177" s="22"/>
      <c r="AH177" s="22"/>
      <c r="AI177" s="22"/>
      <c r="AJ177" s="22"/>
      <c r="AK177" s="22"/>
      <c r="AL177" s="22"/>
    </row>
    <row r="178" spans="1:38" ht="13.5" customHeight="1">
      <c r="A178" s="22"/>
      <c r="B178" s="22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</row>
    <row r="179" spans="1:38" ht="13.5" customHeight="1">
      <c r="A179" s="22"/>
      <c r="B179" s="22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  <c r="AG179" s="22"/>
      <c r="AH179" s="22"/>
      <c r="AI179" s="22"/>
      <c r="AJ179" s="22"/>
      <c r="AK179" s="22"/>
      <c r="AL179" s="22"/>
    </row>
    <row r="180" spans="1:38" ht="13.5" customHeight="1">
      <c r="A180" s="22"/>
      <c r="B180" s="22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</row>
    <row r="181" spans="1:38" ht="13.5" customHeight="1">
      <c r="A181" s="22"/>
      <c r="B181" s="22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  <c r="AG181" s="22"/>
      <c r="AH181" s="22"/>
      <c r="AI181" s="22"/>
      <c r="AJ181" s="22"/>
      <c r="AK181" s="22"/>
      <c r="AL181" s="22"/>
    </row>
    <row r="182" spans="1:38" ht="13.5" customHeight="1">
      <c r="A182" s="22"/>
      <c r="B182" s="22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  <c r="AG182" s="22"/>
      <c r="AH182" s="22"/>
      <c r="AI182" s="22"/>
      <c r="AJ182" s="22"/>
      <c r="AK182" s="22"/>
      <c r="AL182" s="22"/>
    </row>
    <row r="183" spans="1:38" ht="13.5" customHeight="1">
      <c r="A183" s="22"/>
      <c r="B183" s="22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  <c r="AG183" s="22"/>
      <c r="AH183" s="22"/>
      <c r="AI183" s="22"/>
      <c r="AJ183" s="22"/>
      <c r="AK183" s="22"/>
      <c r="AL183" s="22"/>
    </row>
    <row r="184" spans="1:38" ht="13.5" customHeight="1">
      <c r="A184" s="22"/>
      <c r="B184" s="22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  <c r="AG184" s="22"/>
      <c r="AH184" s="22"/>
      <c r="AI184" s="22"/>
      <c r="AJ184" s="22"/>
      <c r="AK184" s="22"/>
      <c r="AL184" s="22"/>
    </row>
    <row r="185" spans="1:38" ht="13.5" customHeight="1">
      <c r="A185" s="22"/>
      <c r="B185" s="22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  <c r="AG185" s="22"/>
      <c r="AH185" s="22"/>
      <c r="AI185" s="22"/>
      <c r="AJ185" s="22"/>
      <c r="AK185" s="22"/>
      <c r="AL185" s="22"/>
    </row>
    <row r="186" spans="1:38" ht="13.5" customHeight="1">
      <c r="A186" s="22"/>
      <c r="B186" s="22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  <c r="AG186" s="22"/>
      <c r="AH186" s="22"/>
      <c r="AI186" s="22"/>
      <c r="AJ186" s="22"/>
      <c r="AK186" s="22"/>
      <c r="AL186" s="22"/>
    </row>
    <row r="187" spans="1:38" ht="13.5" customHeight="1">
      <c r="A187" s="22"/>
      <c r="B187" s="22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  <c r="AG187" s="22"/>
      <c r="AH187" s="22"/>
      <c r="AI187" s="22"/>
      <c r="AJ187" s="22"/>
      <c r="AK187" s="22"/>
      <c r="AL187" s="22"/>
    </row>
    <row r="188" spans="1:38" ht="13.5" customHeight="1">
      <c r="A188" s="22"/>
      <c r="B188" s="22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  <c r="AG188" s="22"/>
      <c r="AH188" s="22"/>
      <c r="AI188" s="22"/>
      <c r="AJ188" s="22"/>
      <c r="AK188" s="22"/>
      <c r="AL188" s="22"/>
    </row>
    <row r="189" spans="1:38" ht="13.5" customHeight="1">
      <c r="A189" s="22"/>
      <c r="B189" s="22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  <c r="AG189" s="22"/>
      <c r="AH189" s="22"/>
      <c r="AI189" s="22"/>
      <c r="AJ189" s="22"/>
      <c r="AK189" s="22"/>
      <c r="AL189" s="22"/>
    </row>
    <row r="190" spans="1:38" ht="13.5" customHeight="1">
      <c r="A190" s="22"/>
      <c r="B190" s="22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  <c r="AG190" s="22"/>
      <c r="AH190" s="22"/>
      <c r="AI190" s="22"/>
      <c r="AJ190" s="22"/>
      <c r="AK190" s="22"/>
      <c r="AL190" s="22"/>
    </row>
    <row r="191" spans="1:38" ht="13.5" customHeight="1">
      <c r="A191" s="22"/>
      <c r="B191" s="22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  <c r="AG191" s="22"/>
      <c r="AH191" s="22"/>
      <c r="AI191" s="22"/>
      <c r="AJ191" s="22"/>
      <c r="AK191" s="22"/>
      <c r="AL191" s="22"/>
    </row>
    <row r="192" spans="1:38" ht="13.5" customHeight="1">
      <c r="A192" s="22"/>
      <c r="B192" s="22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  <c r="AG192" s="22"/>
      <c r="AH192" s="22"/>
      <c r="AI192" s="22"/>
      <c r="AJ192" s="22"/>
      <c r="AK192" s="22"/>
      <c r="AL192" s="22"/>
    </row>
    <row r="193" spans="1:38" ht="13.5" customHeight="1">
      <c r="A193" s="22"/>
      <c r="B193" s="22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  <c r="AG193" s="22"/>
      <c r="AH193" s="22"/>
      <c r="AI193" s="22"/>
      <c r="AJ193" s="22"/>
      <c r="AK193" s="22"/>
      <c r="AL193" s="22"/>
    </row>
    <row r="194" spans="1:38" ht="13.5" customHeight="1">
      <c r="A194" s="22"/>
      <c r="B194" s="22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  <c r="AG194" s="22"/>
      <c r="AH194" s="22"/>
      <c r="AI194" s="22"/>
      <c r="AJ194" s="22"/>
      <c r="AK194" s="22"/>
      <c r="AL194" s="22"/>
    </row>
    <row r="195" spans="1:38" ht="13.5" customHeight="1">
      <c r="A195" s="22"/>
      <c r="B195" s="22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  <c r="AG195" s="22"/>
      <c r="AH195" s="22"/>
      <c r="AI195" s="22"/>
      <c r="AJ195" s="22"/>
      <c r="AK195" s="22"/>
      <c r="AL195" s="22"/>
    </row>
    <row r="196" spans="1:38" ht="13.5" customHeight="1">
      <c r="A196" s="22"/>
      <c r="B196" s="22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  <c r="AG196" s="22"/>
      <c r="AH196" s="22"/>
      <c r="AI196" s="22"/>
      <c r="AJ196" s="22"/>
      <c r="AK196" s="22"/>
      <c r="AL196" s="22"/>
    </row>
    <row r="197" spans="1:38" ht="13.5" customHeight="1">
      <c r="A197" s="22"/>
      <c r="B197" s="22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  <c r="AG197" s="22"/>
      <c r="AH197" s="22"/>
      <c r="AI197" s="22"/>
      <c r="AJ197" s="22"/>
      <c r="AK197" s="22"/>
      <c r="AL197" s="22"/>
    </row>
    <row r="198" spans="1:38" ht="13.5" customHeight="1">
      <c r="A198" s="22"/>
      <c r="B198" s="22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</row>
    <row r="199" spans="1:38" ht="13.5" customHeight="1">
      <c r="A199" s="22"/>
      <c r="B199" s="22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  <c r="AG199" s="22"/>
      <c r="AH199" s="22"/>
      <c r="AI199" s="22"/>
      <c r="AJ199" s="22"/>
      <c r="AK199" s="22"/>
      <c r="AL199" s="22"/>
    </row>
    <row r="200" spans="1:38" ht="13.5" customHeight="1">
      <c r="A200" s="22"/>
      <c r="B200" s="22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  <c r="AG200" s="22"/>
      <c r="AH200" s="22"/>
      <c r="AI200" s="22"/>
      <c r="AJ200" s="22"/>
      <c r="AK200" s="22"/>
      <c r="AL200" s="22"/>
    </row>
    <row r="201" spans="1:38" ht="13.5" customHeight="1">
      <c r="A201" s="22"/>
      <c r="B201" s="22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  <c r="AG201" s="22"/>
      <c r="AH201" s="22"/>
      <c r="AI201" s="22"/>
      <c r="AJ201" s="22"/>
      <c r="AK201" s="22"/>
      <c r="AL201" s="22"/>
    </row>
    <row r="202" spans="1:38" ht="13.5" customHeight="1">
      <c r="A202" s="22"/>
      <c r="B202" s="22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</row>
    <row r="203" spans="1:38" ht="13.5" customHeight="1">
      <c r="A203" s="22"/>
      <c r="B203" s="22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  <c r="AG203" s="22"/>
      <c r="AH203" s="22"/>
      <c r="AI203" s="22"/>
      <c r="AJ203" s="22"/>
      <c r="AK203" s="22"/>
      <c r="AL203" s="22"/>
    </row>
    <row r="204" spans="1:38" ht="13.5" customHeight="1">
      <c r="A204" s="22"/>
      <c r="B204" s="22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</row>
    <row r="205" spans="1:38" ht="13.5" customHeight="1">
      <c r="A205" s="22"/>
      <c r="B205" s="22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  <c r="AG205" s="22"/>
      <c r="AH205" s="22"/>
      <c r="AI205" s="22"/>
      <c r="AJ205" s="22"/>
      <c r="AK205" s="22"/>
      <c r="AL205" s="22"/>
    </row>
    <row r="206" spans="1:38" ht="13.5" customHeight="1">
      <c r="A206" s="22"/>
      <c r="B206" s="22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  <c r="AG206" s="22"/>
      <c r="AH206" s="22"/>
      <c r="AI206" s="22"/>
      <c r="AJ206" s="22"/>
      <c r="AK206" s="22"/>
      <c r="AL206" s="22"/>
    </row>
    <row r="207" spans="1:38" ht="13.5" customHeight="1">
      <c r="A207" s="22"/>
      <c r="B207" s="22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  <c r="AG207" s="22"/>
      <c r="AH207" s="22"/>
      <c r="AI207" s="22"/>
      <c r="AJ207" s="22"/>
      <c r="AK207" s="22"/>
      <c r="AL207" s="22"/>
    </row>
    <row r="208" spans="1:38" ht="13.5" customHeight="1">
      <c r="A208" s="22"/>
      <c r="B208" s="22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  <c r="AG208" s="22"/>
      <c r="AH208" s="22"/>
      <c r="AI208" s="22"/>
      <c r="AJ208" s="22"/>
      <c r="AK208" s="22"/>
      <c r="AL208" s="22"/>
    </row>
    <row r="209" spans="1:38" ht="13.5" customHeight="1">
      <c r="A209" s="22"/>
      <c r="B209" s="22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  <c r="AG209" s="22"/>
      <c r="AH209" s="22"/>
      <c r="AI209" s="22"/>
      <c r="AJ209" s="22"/>
      <c r="AK209" s="22"/>
      <c r="AL209" s="22"/>
    </row>
    <row r="210" spans="1:38" ht="13.5" customHeight="1">
      <c r="A210" s="22"/>
      <c r="B210" s="22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  <c r="AG210" s="22"/>
      <c r="AH210" s="22"/>
      <c r="AI210" s="22"/>
      <c r="AJ210" s="22"/>
      <c r="AK210" s="22"/>
      <c r="AL210" s="22"/>
    </row>
    <row r="211" spans="1:38" ht="13.5" customHeight="1">
      <c r="A211" s="22"/>
      <c r="B211" s="22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  <c r="AG211" s="22"/>
      <c r="AH211" s="22"/>
      <c r="AI211" s="22"/>
      <c r="AJ211" s="22"/>
      <c r="AK211" s="22"/>
      <c r="AL211" s="22"/>
    </row>
    <row r="212" spans="1:38" ht="13.5" customHeight="1">
      <c r="A212" s="22"/>
      <c r="B212" s="22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  <c r="AG212" s="22"/>
      <c r="AH212" s="22"/>
      <c r="AI212" s="22"/>
      <c r="AJ212" s="22"/>
      <c r="AK212" s="22"/>
      <c r="AL212" s="22"/>
    </row>
    <row r="213" spans="1:38" ht="13.5" customHeight="1">
      <c r="A213" s="22"/>
      <c r="B213" s="22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  <c r="AG213" s="22"/>
      <c r="AH213" s="22"/>
      <c r="AI213" s="22"/>
      <c r="AJ213" s="22"/>
      <c r="AK213" s="22"/>
      <c r="AL213" s="22"/>
    </row>
    <row r="214" spans="1:38" ht="13.5" customHeight="1">
      <c r="A214" s="22"/>
      <c r="B214" s="22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  <c r="AG214" s="22"/>
      <c r="AH214" s="22"/>
      <c r="AI214" s="22"/>
      <c r="AJ214" s="22"/>
      <c r="AK214" s="22"/>
      <c r="AL214" s="22"/>
    </row>
    <row r="215" spans="1:38" ht="13.5" customHeight="1">
      <c r="A215" s="22"/>
      <c r="B215" s="22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  <c r="AG215" s="22"/>
      <c r="AH215" s="22"/>
      <c r="AI215" s="22"/>
      <c r="AJ215" s="22"/>
      <c r="AK215" s="22"/>
      <c r="AL215" s="22"/>
    </row>
    <row r="216" spans="1:38" ht="13.5" customHeight="1">
      <c r="A216" s="22"/>
      <c r="B216" s="22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  <c r="AG216" s="22"/>
      <c r="AH216" s="22"/>
      <c r="AI216" s="22"/>
      <c r="AJ216" s="22"/>
      <c r="AK216" s="22"/>
      <c r="AL216" s="22"/>
    </row>
    <row r="217" spans="1:38" ht="13.5" customHeight="1">
      <c r="A217" s="22"/>
      <c r="B217" s="22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  <c r="AG217" s="22"/>
      <c r="AH217" s="22"/>
      <c r="AI217" s="22"/>
      <c r="AJ217" s="22"/>
      <c r="AK217" s="22"/>
      <c r="AL217" s="22"/>
    </row>
    <row r="218" spans="1:38" ht="13.5" customHeight="1">
      <c r="A218" s="22"/>
      <c r="B218" s="22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  <c r="AG218" s="22"/>
      <c r="AH218" s="22"/>
      <c r="AI218" s="22"/>
      <c r="AJ218" s="22"/>
      <c r="AK218" s="22"/>
      <c r="AL218" s="22"/>
    </row>
    <row r="219" spans="1:38" ht="13.5" customHeight="1">
      <c r="A219" s="22"/>
      <c r="B219" s="22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  <c r="AG219" s="22"/>
      <c r="AH219" s="22"/>
      <c r="AI219" s="22"/>
      <c r="AJ219" s="22"/>
      <c r="AK219" s="22"/>
      <c r="AL219" s="22"/>
    </row>
    <row r="220" spans="1:38" ht="13.5" customHeight="1">
      <c r="A220" s="22"/>
      <c r="B220" s="22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  <c r="AG220" s="22"/>
      <c r="AH220" s="22"/>
      <c r="AI220" s="22"/>
      <c r="AJ220" s="22"/>
      <c r="AK220" s="22"/>
      <c r="AL220" s="22"/>
    </row>
    <row r="221" spans="1:38" ht="13.5" customHeight="1">
      <c r="A221" s="22"/>
      <c r="B221" s="22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  <c r="AG221" s="22"/>
      <c r="AH221" s="22"/>
      <c r="AI221" s="22"/>
      <c r="AJ221" s="22"/>
      <c r="AK221" s="22"/>
      <c r="AL221" s="22"/>
    </row>
    <row r="222" spans="1:38" ht="13.5" customHeight="1">
      <c r="A222" s="22"/>
      <c r="B222" s="22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  <c r="AG222" s="22"/>
      <c r="AH222" s="22"/>
      <c r="AI222" s="22"/>
      <c r="AJ222" s="22"/>
      <c r="AK222" s="22"/>
      <c r="AL222" s="22"/>
    </row>
    <row r="223" spans="1:38" ht="13.5" customHeight="1">
      <c r="A223" s="22"/>
      <c r="B223" s="22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  <c r="AG223" s="22"/>
      <c r="AH223" s="22"/>
      <c r="AI223" s="22"/>
      <c r="AJ223" s="22"/>
      <c r="AK223" s="22"/>
      <c r="AL223" s="22"/>
    </row>
    <row r="224" spans="1:38" ht="13.5" customHeight="1">
      <c r="A224" s="22"/>
      <c r="B224" s="22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  <c r="AG224" s="22"/>
      <c r="AH224" s="22"/>
      <c r="AI224" s="22"/>
      <c r="AJ224" s="22"/>
      <c r="AK224" s="22"/>
      <c r="AL224" s="22"/>
    </row>
    <row r="225" spans="1:38" ht="13.5" customHeight="1">
      <c r="A225" s="22"/>
      <c r="B225" s="22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  <c r="AG225" s="22"/>
      <c r="AH225" s="22"/>
      <c r="AI225" s="22"/>
      <c r="AJ225" s="22"/>
      <c r="AK225" s="22"/>
      <c r="AL225" s="22"/>
    </row>
    <row r="226" spans="1:38" ht="13.5" customHeight="1">
      <c r="A226" s="22"/>
      <c r="B226" s="22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  <c r="AG226" s="22"/>
      <c r="AH226" s="22"/>
      <c r="AI226" s="22"/>
      <c r="AJ226" s="22"/>
      <c r="AK226" s="22"/>
      <c r="AL226" s="22"/>
    </row>
    <row r="227" spans="1:38" ht="13.5" customHeight="1">
      <c r="A227" s="22"/>
      <c r="B227" s="22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  <c r="AG227" s="22"/>
      <c r="AH227" s="22"/>
      <c r="AI227" s="22"/>
      <c r="AJ227" s="22"/>
      <c r="AK227" s="22"/>
      <c r="AL227" s="22"/>
    </row>
    <row r="228" spans="1:38" ht="13.5" customHeight="1">
      <c r="A228" s="22"/>
      <c r="B228" s="22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  <c r="AG228" s="22"/>
      <c r="AH228" s="22"/>
      <c r="AI228" s="22"/>
      <c r="AJ228" s="22"/>
      <c r="AK228" s="22"/>
      <c r="AL228" s="22"/>
    </row>
    <row r="229" spans="1:38" ht="13.5" customHeight="1">
      <c r="A229" s="22"/>
      <c r="B229" s="22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  <c r="AG229" s="22"/>
      <c r="AH229" s="22"/>
      <c r="AI229" s="22"/>
      <c r="AJ229" s="22"/>
      <c r="AK229" s="22"/>
      <c r="AL229" s="22"/>
    </row>
    <row r="230" spans="1:38" ht="13.5" customHeight="1">
      <c r="A230" s="22"/>
      <c r="B230" s="22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  <c r="AG230" s="22"/>
      <c r="AH230" s="22"/>
      <c r="AI230" s="22"/>
      <c r="AJ230" s="22"/>
      <c r="AK230" s="22"/>
      <c r="AL230" s="22"/>
    </row>
    <row r="231" spans="1:38" ht="13.5" customHeight="1">
      <c r="A231" s="22"/>
      <c r="B231" s="22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  <c r="AG231" s="22"/>
      <c r="AH231" s="22"/>
      <c r="AI231" s="22"/>
      <c r="AJ231" s="22"/>
      <c r="AK231" s="22"/>
      <c r="AL231" s="22"/>
    </row>
    <row r="232" spans="1:38" ht="13.5" customHeight="1">
      <c r="A232" s="22"/>
      <c r="B232" s="22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  <c r="AG232" s="22"/>
      <c r="AH232" s="22"/>
      <c r="AI232" s="22"/>
      <c r="AJ232" s="22"/>
      <c r="AK232" s="22"/>
      <c r="AL232" s="22"/>
    </row>
    <row r="233" spans="1:38" ht="13.5" customHeight="1">
      <c r="A233" s="22"/>
      <c r="B233" s="22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  <c r="AG233" s="22"/>
      <c r="AH233" s="22"/>
      <c r="AI233" s="22"/>
      <c r="AJ233" s="22"/>
      <c r="AK233" s="22"/>
      <c r="AL233" s="22"/>
    </row>
    <row r="234" spans="1:38" ht="13.5" customHeight="1">
      <c r="A234" s="22"/>
      <c r="B234" s="22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  <c r="AG234" s="22"/>
      <c r="AH234" s="22"/>
      <c r="AI234" s="22"/>
      <c r="AJ234" s="22"/>
      <c r="AK234" s="22"/>
      <c r="AL234" s="22"/>
    </row>
    <row r="235" spans="1:38" ht="13.5" customHeight="1">
      <c r="A235" s="22"/>
      <c r="B235" s="22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  <c r="AG235" s="22"/>
      <c r="AH235" s="22"/>
      <c r="AI235" s="22"/>
      <c r="AJ235" s="22"/>
      <c r="AK235" s="22"/>
      <c r="AL235" s="22"/>
    </row>
    <row r="236" spans="1:38" ht="13.5" customHeight="1">
      <c r="A236" s="22"/>
      <c r="B236" s="22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  <c r="AG236" s="22"/>
      <c r="AH236" s="22"/>
      <c r="AI236" s="22"/>
      <c r="AJ236" s="22"/>
      <c r="AK236" s="22"/>
      <c r="AL236" s="22"/>
    </row>
    <row r="237" spans="1:38" ht="13.5" customHeight="1">
      <c r="A237" s="22"/>
      <c r="B237" s="22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  <c r="AG237" s="22"/>
      <c r="AH237" s="22"/>
      <c r="AI237" s="22"/>
      <c r="AJ237" s="22"/>
      <c r="AK237" s="22"/>
      <c r="AL237" s="22"/>
    </row>
    <row r="238" spans="1:38" ht="13.5" customHeight="1">
      <c r="A238" s="22"/>
      <c r="B238" s="22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  <c r="AG238" s="22"/>
      <c r="AH238" s="22"/>
      <c r="AI238" s="22"/>
      <c r="AJ238" s="22"/>
      <c r="AK238" s="22"/>
      <c r="AL238" s="22"/>
    </row>
    <row r="239" spans="1:38" ht="13.5" customHeight="1">
      <c r="A239" s="22"/>
      <c r="B239" s="22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  <c r="AG239" s="22"/>
      <c r="AH239" s="22"/>
      <c r="AI239" s="22"/>
      <c r="AJ239" s="22"/>
      <c r="AK239" s="22"/>
      <c r="AL239" s="22"/>
    </row>
    <row r="240" spans="1:38" ht="13.5" customHeight="1">
      <c r="A240" s="22"/>
      <c r="B240" s="22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  <c r="AG240" s="22"/>
      <c r="AH240" s="22"/>
      <c r="AI240" s="22"/>
      <c r="AJ240" s="22"/>
      <c r="AK240" s="22"/>
      <c r="AL240" s="22"/>
    </row>
    <row r="241" spans="1:38" ht="13.5" customHeight="1">
      <c r="A241" s="22"/>
      <c r="B241" s="22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  <c r="AG241" s="22"/>
      <c r="AH241" s="22"/>
      <c r="AI241" s="22"/>
      <c r="AJ241" s="22"/>
      <c r="AK241" s="22"/>
      <c r="AL241" s="22"/>
    </row>
    <row r="242" spans="1:38" ht="13.5" customHeight="1">
      <c r="A242" s="22"/>
      <c r="B242" s="22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  <c r="AG242" s="22"/>
      <c r="AH242" s="22"/>
      <c r="AI242" s="22"/>
      <c r="AJ242" s="22"/>
      <c r="AK242" s="22"/>
      <c r="AL242" s="22"/>
    </row>
    <row r="243" spans="1:38" ht="13.5" customHeight="1">
      <c r="A243" s="22"/>
      <c r="B243" s="22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  <c r="AG243" s="22"/>
      <c r="AH243" s="22"/>
      <c r="AI243" s="22"/>
      <c r="AJ243" s="22"/>
      <c r="AK243" s="22"/>
      <c r="AL243" s="22"/>
    </row>
    <row r="244" spans="1:38" ht="13.5" customHeight="1">
      <c r="A244" s="22"/>
      <c r="B244" s="22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  <c r="AG244" s="22"/>
      <c r="AH244" s="22"/>
      <c r="AI244" s="22"/>
      <c r="AJ244" s="22"/>
      <c r="AK244" s="22"/>
      <c r="AL244" s="22"/>
    </row>
    <row r="245" spans="1:38" ht="13.5" customHeight="1">
      <c r="A245" s="22"/>
      <c r="B245" s="22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  <c r="AG245" s="22"/>
      <c r="AH245" s="22"/>
      <c r="AI245" s="22"/>
      <c r="AJ245" s="22"/>
      <c r="AK245" s="22"/>
      <c r="AL245" s="22"/>
    </row>
    <row r="246" spans="1:38" ht="13.5" customHeight="1">
      <c r="A246" s="22"/>
      <c r="B246" s="22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  <c r="AG246" s="22"/>
      <c r="AH246" s="22"/>
      <c r="AI246" s="22"/>
      <c r="AJ246" s="22"/>
      <c r="AK246" s="22"/>
      <c r="AL246" s="22"/>
    </row>
    <row r="247" spans="1:38" ht="13.5" customHeight="1">
      <c r="A247" s="22"/>
      <c r="B247" s="22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  <c r="AG247" s="22"/>
      <c r="AH247" s="22"/>
      <c r="AI247" s="22"/>
      <c r="AJ247" s="22"/>
      <c r="AK247" s="22"/>
      <c r="AL247" s="22"/>
    </row>
    <row r="248" spans="1:38" ht="13.5" customHeight="1">
      <c r="A248" s="22"/>
      <c r="B248" s="22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  <c r="AG248" s="22"/>
      <c r="AH248" s="22"/>
      <c r="AI248" s="22"/>
      <c r="AJ248" s="22"/>
      <c r="AK248" s="22"/>
      <c r="AL248" s="22"/>
    </row>
    <row r="249" spans="1:38" ht="13.5" customHeight="1">
      <c r="A249" s="22"/>
      <c r="B249" s="22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  <c r="AG249" s="22"/>
      <c r="AH249" s="22"/>
      <c r="AI249" s="22"/>
      <c r="AJ249" s="22"/>
      <c r="AK249" s="22"/>
      <c r="AL249" s="22"/>
    </row>
    <row r="250" spans="1:38" ht="13.5" customHeight="1">
      <c r="A250" s="22"/>
      <c r="B250" s="22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  <c r="AG250" s="22"/>
      <c r="AH250" s="22"/>
      <c r="AI250" s="22"/>
      <c r="AJ250" s="22"/>
      <c r="AK250" s="22"/>
      <c r="AL250" s="22"/>
    </row>
    <row r="251" spans="1:38" ht="13.5" customHeight="1">
      <c r="A251" s="22"/>
      <c r="B251" s="22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  <c r="AG251" s="22"/>
      <c r="AH251" s="22"/>
      <c r="AI251" s="22"/>
      <c r="AJ251" s="22"/>
      <c r="AK251" s="22"/>
      <c r="AL251" s="22"/>
    </row>
    <row r="252" spans="1:38" ht="13.5" customHeight="1">
      <c r="A252" s="22"/>
      <c r="B252" s="22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  <c r="AG252" s="22"/>
      <c r="AH252" s="22"/>
      <c r="AI252" s="22"/>
      <c r="AJ252" s="22"/>
      <c r="AK252" s="22"/>
      <c r="AL252" s="22"/>
    </row>
    <row r="253" spans="1:38" ht="13.5" customHeight="1">
      <c r="A253" s="22"/>
      <c r="B253" s="22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  <c r="AG253" s="22"/>
      <c r="AH253" s="22"/>
      <c r="AI253" s="22"/>
      <c r="AJ253" s="22"/>
      <c r="AK253" s="22"/>
      <c r="AL253" s="22"/>
    </row>
    <row r="254" spans="1:38" ht="13.5" customHeight="1">
      <c r="A254" s="22"/>
      <c r="B254" s="22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  <c r="AG254" s="22"/>
      <c r="AH254" s="22"/>
      <c r="AI254" s="22"/>
      <c r="AJ254" s="22"/>
      <c r="AK254" s="22"/>
      <c r="AL254" s="22"/>
    </row>
    <row r="255" spans="1:38" ht="13.5" customHeight="1">
      <c r="A255" s="22"/>
      <c r="B255" s="22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  <c r="AG255" s="22"/>
      <c r="AH255" s="22"/>
      <c r="AI255" s="22"/>
      <c r="AJ255" s="22"/>
      <c r="AK255" s="22"/>
      <c r="AL255" s="22"/>
    </row>
    <row r="256" spans="1:38" ht="13.5" customHeight="1">
      <c r="A256" s="22"/>
      <c r="B256" s="22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  <c r="AG256" s="22"/>
      <c r="AH256" s="22"/>
      <c r="AI256" s="22"/>
      <c r="AJ256" s="22"/>
      <c r="AK256" s="22"/>
      <c r="AL256" s="22"/>
    </row>
    <row r="257" spans="1:38" ht="13.5" customHeight="1">
      <c r="A257" s="22"/>
      <c r="B257" s="22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  <c r="AG257" s="22"/>
      <c r="AH257" s="22"/>
      <c r="AI257" s="22"/>
      <c r="AJ257" s="22"/>
      <c r="AK257" s="22"/>
      <c r="AL257" s="22"/>
    </row>
    <row r="258" spans="1:38" ht="13.5" customHeight="1">
      <c r="A258" s="22"/>
      <c r="B258" s="22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  <c r="AG258" s="22"/>
      <c r="AH258" s="22"/>
      <c r="AI258" s="22"/>
      <c r="AJ258" s="22"/>
      <c r="AK258" s="22"/>
      <c r="AL258" s="22"/>
    </row>
    <row r="259" spans="1:38" ht="13.5" customHeight="1">
      <c r="A259" s="22"/>
      <c r="B259" s="22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  <c r="AG259" s="22"/>
      <c r="AH259" s="22"/>
      <c r="AI259" s="22"/>
      <c r="AJ259" s="22"/>
      <c r="AK259" s="22"/>
      <c r="AL259" s="22"/>
    </row>
    <row r="260" spans="1:38" ht="13.5" customHeight="1">
      <c r="A260" s="22"/>
      <c r="B260" s="22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  <c r="AG260" s="22"/>
      <c r="AH260" s="22"/>
      <c r="AI260" s="22"/>
      <c r="AJ260" s="22"/>
      <c r="AK260" s="22"/>
      <c r="AL260" s="22"/>
    </row>
    <row r="261" spans="1:38" ht="13.5" customHeight="1">
      <c r="A261" s="22"/>
      <c r="B261" s="22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  <c r="AG261" s="22"/>
      <c r="AH261" s="22"/>
      <c r="AI261" s="22"/>
      <c r="AJ261" s="22"/>
      <c r="AK261" s="22"/>
      <c r="AL261" s="22"/>
    </row>
    <row r="262" spans="1:38" ht="13.5" customHeight="1">
      <c r="A262" s="22"/>
      <c r="B262" s="22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  <c r="AG262" s="22"/>
      <c r="AH262" s="22"/>
      <c r="AI262" s="22"/>
      <c r="AJ262" s="22"/>
      <c r="AK262" s="22"/>
      <c r="AL262" s="22"/>
    </row>
    <row r="263" spans="1:38" ht="13.5" customHeight="1">
      <c r="A263" s="22"/>
      <c r="B263" s="22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  <c r="AG263" s="22"/>
      <c r="AH263" s="22"/>
      <c r="AI263" s="22"/>
      <c r="AJ263" s="22"/>
      <c r="AK263" s="22"/>
      <c r="AL263" s="22"/>
    </row>
    <row r="264" spans="1:38" ht="13.5" customHeight="1">
      <c r="A264" s="22"/>
      <c r="B264" s="22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  <c r="AG264" s="22"/>
      <c r="AH264" s="22"/>
      <c r="AI264" s="22"/>
      <c r="AJ264" s="22"/>
      <c r="AK264" s="22"/>
      <c r="AL264" s="22"/>
    </row>
    <row r="265" spans="1:38" ht="13.5" customHeight="1">
      <c r="A265" s="22"/>
      <c r="B265" s="22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  <c r="AG265" s="22"/>
      <c r="AH265" s="22"/>
      <c r="AI265" s="22"/>
      <c r="AJ265" s="22"/>
      <c r="AK265" s="22"/>
      <c r="AL265" s="22"/>
    </row>
    <row r="266" spans="1:38" ht="13.5" customHeight="1">
      <c r="A266" s="22"/>
      <c r="B266" s="22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  <c r="AG266" s="22"/>
      <c r="AH266" s="22"/>
      <c r="AI266" s="22"/>
      <c r="AJ266" s="22"/>
      <c r="AK266" s="22"/>
      <c r="AL266" s="22"/>
    </row>
    <row r="267" spans="1:38" ht="13.5" customHeight="1">
      <c r="A267" s="22"/>
      <c r="B267" s="22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  <c r="AG267" s="22"/>
      <c r="AH267" s="22"/>
      <c r="AI267" s="22"/>
      <c r="AJ267" s="22"/>
      <c r="AK267" s="22"/>
      <c r="AL267" s="22"/>
    </row>
    <row r="268" spans="1:38" ht="13.5" customHeight="1">
      <c r="A268" s="22"/>
      <c r="B268" s="22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  <c r="AG268" s="22"/>
      <c r="AH268" s="22"/>
      <c r="AI268" s="22"/>
      <c r="AJ268" s="22"/>
      <c r="AK268" s="22"/>
      <c r="AL268" s="22"/>
    </row>
    <row r="269" spans="1:38" ht="13.5" customHeight="1">
      <c r="A269" s="22"/>
      <c r="B269" s="22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  <c r="AG269" s="22"/>
      <c r="AH269" s="22"/>
      <c r="AI269" s="22"/>
      <c r="AJ269" s="22"/>
      <c r="AK269" s="22"/>
      <c r="AL269" s="22"/>
    </row>
    <row r="270" spans="1:38" ht="13.5" customHeight="1">
      <c r="A270" s="22"/>
      <c r="B270" s="22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  <c r="AG270" s="22"/>
      <c r="AH270" s="22"/>
      <c r="AI270" s="22"/>
      <c r="AJ270" s="22"/>
      <c r="AK270" s="22"/>
      <c r="AL270" s="22"/>
    </row>
    <row r="271" spans="1:38" ht="13.5" customHeight="1">
      <c r="A271" s="22"/>
      <c r="B271" s="22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</row>
    <row r="272" spans="1:38" ht="13.5" customHeight="1">
      <c r="A272" s="22"/>
      <c r="B272" s="22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  <c r="AG272" s="22"/>
      <c r="AH272" s="22"/>
      <c r="AI272" s="22"/>
      <c r="AJ272" s="22"/>
      <c r="AK272" s="22"/>
      <c r="AL272" s="22"/>
    </row>
    <row r="273" spans="1:38" ht="13.5" customHeight="1">
      <c r="A273" s="22"/>
      <c r="B273" s="22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  <c r="AG273" s="22"/>
      <c r="AH273" s="22"/>
      <c r="AI273" s="22"/>
      <c r="AJ273" s="22"/>
      <c r="AK273" s="22"/>
      <c r="AL273" s="22"/>
    </row>
    <row r="274" spans="1:38" ht="13.5" customHeight="1">
      <c r="A274" s="22"/>
      <c r="B274" s="22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  <c r="AG274" s="22"/>
      <c r="AH274" s="22"/>
      <c r="AI274" s="22"/>
      <c r="AJ274" s="22"/>
      <c r="AK274" s="22"/>
      <c r="AL274" s="22"/>
    </row>
    <row r="275" spans="1:38" ht="13.5" customHeight="1">
      <c r="A275" s="22"/>
      <c r="B275" s="22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  <c r="AG275" s="22"/>
      <c r="AH275" s="22"/>
      <c r="AI275" s="22"/>
      <c r="AJ275" s="22"/>
      <c r="AK275" s="22"/>
      <c r="AL275" s="22"/>
    </row>
    <row r="276" spans="1:38" ht="13.5" customHeight="1">
      <c r="A276" s="22"/>
      <c r="B276" s="22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  <c r="AG276" s="22"/>
      <c r="AH276" s="22"/>
      <c r="AI276" s="22"/>
      <c r="AJ276" s="22"/>
      <c r="AK276" s="22"/>
      <c r="AL276" s="22"/>
    </row>
    <row r="277" spans="1:38" ht="13.5" customHeight="1">
      <c r="A277" s="22"/>
      <c r="B277" s="22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  <c r="AG277" s="22"/>
      <c r="AH277" s="22"/>
      <c r="AI277" s="22"/>
      <c r="AJ277" s="22"/>
      <c r="AK277" s="22"/>
      <c r="AL277" s="22"/>
    </row>
    <row r="278" spans="1:38" ht="13.5" customHeight="1">
      <c r="A278" s="22"/>
      <c r="B278" s="22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  <c r="AG278" s="22"/>
      <c r="AH278" s="22"/>
      <c r="AI278" s="22"/>
      <c r="AJ278" s="22"/>
      <c r="AK278" s="22"/>
      <c r="AL278" s="22"/>
    </row>
    <row r="279" spans="1:38" ht="13.5" customHeight="1">
      <c r="A279" s="22"/>
      <c r="B279" s="22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  <c r="AG279" s="22"/>
      <c r="AH279" s="22"/>
      <c r="AI279" s="22"/>
      <c r="AJ279" s="22"/>
      <c r="AK279" s="22"/>
      <c r="AL279" s="22"/>
    </row>
    <row r="280" spans="1:38" ht="13.5" customHeight="1">
      <c r="A280" s="22"/>
      <c r="B280" s="22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  <c r="AG280" s="22"/>
      <c r="AH280" s="22"/>
      <c r="AI280" s="22"/>
      <c r="AJ280" s="22"/>
      <c r="AK280" s="22"/>
      <c r="AL280" s="22"/>
    </row>
    <row r="281" spans="1:38" ht="13.5" customHeight="1">
      <c r="A281" s="22"/>
      <c r="B281" s="22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  <c r="AG281" s="22"/>
      <c r="AH281" s="22"/>
      <c r="AI281" s="22"/>
      <c r="AJ281" s="22"/>
      <c r="AK281" s="22"/>
      <c r="AL281" s="22"/>
    </row>
    <row r="282" spans="1:38" ht="13.5" customHeight="1">
      <c r="A282" s="22"/>
      <c r="B282" s="22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  <c r="AG282" s="22"/>
      <c r="AH282" s="22"/>
      <c r="AI282" s="22"/>
      <c r="AJ282" s="22"/>
      <c r="AK282" s="22"/>
      <c r="AL282" s="22"/>
    </row>
    <row r="283" spans="1:38" ht="13.5" customHeight="1">
      <c r="A283" s="22"/>
      <c r="B283" s="22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  <c r="AG283" s="22"/>
      <c r="AH283" s="22"/>
      <c r="AI283" s="22"/>
      <c r="AJ283" s="22"/>
      <c r="AK283" s="22"/>
      <c r="AL283" s="22"/>
    </row>
    <row r="284" spans="1:38" ht="13.5" customHeight="1">
      <c r="A284" s="22"/>
      <c r="B284" s="22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  <c r="AG284" s="22"/>
      <c r="AH284" s="22"/>
      <c r="AI284" s="22"/>
      <c r="AJ284" s="22"/>
      <c r="AK284" s="22"/>
      <c r="AL284" s="22"/>
    </row>
    <row r="285" spans="1:38" ht="13.5" customHeight="1">
      <c r="A285" s="22"/>
      <c r="B285" s="22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  <c r="AG285" s="22"/>
      <c r="AH285" s="22"/>
      <c r="AI285" s="22"/>
      <c r="AJ285" s="22"/>
      <c r="AK285" s="22"/>
      <c r="AL285" s="22"/>
    </row>
    <row r="286" spans="1:38" ht="13.5" customHeight="1">
      <c r="A286" s="22"/>
      <c r="B286" s="22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  <c r="AG286" s="22"/>
      <c r="AH286" s="22"/>
      <c r="AI286" s="22"/>
      <c r="AJ286" s="22"/>
      <c r="AK286" s="22"/>
      <c r="AL286" s="22"/>
    </row>
    <row r="287" spans="1:38" ht="13.5" customHeight="1">
      <c r="A287" s="22"/>
      <c r="B287" s="22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  <c r="AG287" s="22"/>
      <c r="AH287" s="22"/>
      <c r="AI287" s="22"/>
      <c r="AJ287" s="22"/>
      <c r="AK287" s="22"/>
      <c r="AL287" s="22"/>
    </row>
    <row r="288" spans="1:38" ht="13.5" customHeight="1">
      <c r="A288" s="22"/>
      <c r="B288" s="22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  <c r="AG288" s="22"/>
      <c r="AH288" s="22"/>
      <c r="AI288" s="22"/>
      <c r="AJ288" s="22"/>
      <c r="AK288" s="22"/>
      <c r="AL288" s="22"/>
    </row>
    <row r="289" spans="1:38" ht="13.5" customHeight="1">
      <c r="A289" s="22"/>
      <c r="B289" s="22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</row>
    <row r="290" spans="1:38" ht="13.5" customHeight="1">
      <c r="A290" s="22"/>
      <c r="B290" s="22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</row>
    <row r="291" spans="1:38" ht="13.5" customHeight="1">
      <c r="A291" s="22"/>
      <c r="B291" s="22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</row>
    <row r="292" spans="1:38" ht="13.5" customHeight="1">
      <c r="A292" s="22"/>
      <c r="B292" s="22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  <c r="AG292" s="22"/>
      <c r="AH292" s="22"/>
      <c r="AI292" s="22"/>
      <c r="AJ292" s="22"/>
      <c r="AK292" s="22"/>
      <c r="AL292" s="22"/>
    </row>
    <row r="293" spans="1:38" ht="13.5" customHeight="1">
      <c r="A293" s="22"/>
      <c r="B293" s="22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  <c r="AG293" s="22"/>
      <c r="AH293" s="22"/>
      <c r="AI293" s="22"/>
      <c r="AJ293" s="22"/>
      <c r="AK293" s="22"/>
      <c r="AL293" s="22"/>
    </row>
    <row r="294" spans="1:38" ht="13.5" customHeight="1">
      <c r="A294" s="22"/>
      <c r="B294" s="22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  <c r="AG294" s="22"/>
      <c r="AH294" s="22"/>
      <c r="AI294" s="22"/>
      <c r="AJ294" s="22"/>
      <c r="AK294" s="22"/>
      <c r="AL294" s="22"/>
    </row>
    <row r="295" spans="1:38" ht="13.5" customHeight="1">
      <c r="A295" s="22"/>
      <c r="B295" s="22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  <c r="AG295" s="22"/>
      <c r="AH295" s="22"/>
      <c r="AI295" s="22"/>
      <c r="AJ295" s="22"/>
      <c r="AK295" s="22"/>
      <c r="AL295" s="22"/>
    </row>
    <row r="296" spans="1:38" ht="13.5" customHeight="1">
      <c r="A296" s="22"/>
      <c r="B296" s="22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  <c r="AG296" s="22"/>
      <c r="AH296" s="22"/>
      <c r="AI296" s="22"/>
      <c r="AJ296" s="22"/>
      <c r="AK296" s="22"/>
      <c r="AL296" s="22"/>
    </row>
    <row r="297" spans="1:38" ht="13.5" customHeight="1">
      <c r="A297" s="22"/>
      <c r="B297" s="22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  <c r="AG297" s="22"/>
      <c r="AH297" s="22"/>
      <c r="AI297" s="22"/>
      <c r="AJ297" s="22"/>
      <c r="AK297" s="22"/>
      <c r="AL297" s="22"/>
    </row>
    <row r="298" spans="1:38" ht="13.5" customHeight="1">
      <c r="A298" s="22"/>
      <c r="B298" s="22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  <c r="AG298" s="22"/>
      <c r="AH298" s="22"/>
      <c r="AI298" s="22"/>
      <c r="AJ298" s="22"/>
      <c r="AK298" s="22"/>
      <c r="AL298" s="22"/>
    </row>
    <row r="299" spans="1:38" ht="13.5" customHeight="1">
      <c r="A299" s="22"/>
      <c r="B299" s="22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  <c r="AG299" s="22"/>
      <c r="AH299" s="22"/>
      <c r="AI299" s="22"/>
      <c r="AJ299" s="22"/>
      <c r="AK299" s="22"/>
      <c r="AL299" s="22"/>
    </row>
    <row r="300" spans="1:38" ht="13.5" customHeight="1">
      <c r="A300" s="22"/>
      <c r="B300" s="22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  <c r="AG300" s="22"/>
      <c r="AH300" s="22"/>
      <c r="AI300" s="22"/>
      <c r="AJ300" s="22"/>
      <c r="AK300" s="22"/>
      <c r="AL300" s="22"/>
    </row>
    <row r="301" spans="1:38" ht="13.5" customHeight="1">
      <c r="A301" s="22"/>
      <c r="B301" s="22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  <c r="AG301" s="22"/>
      <c r="AH301" s="22"/>
      <c r="AI301" s="22"/>
      <c r="AJ301" s="22"/>
      <c r="AK301" s="22"/>
      <c r="AL301" s="22"/>
    </row>
    <row r="302" spans="1:38" ht="13.5" customHeight="1">
      <c r="A302" s="22"/>
      <c r="B302" s="22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  <c r="AG302" s="22"/>
      <c r="AH302" s="22"/>
      <c r="AI302" s="22"/>
      <c r="AJ302" s="22"/>
      <c r="AK302" s="22"/>
      <c r="AL302" s="22"/>
    </row>
    <row r="303" spans="1:38" ht="13.5" customHeight="1">
      <c r="A303" s="22"/>
      <c r="B303" s="22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  <c r="AG303" s="22"/>
      <c r="AH303" s="22"/>
      <c r="AI303" s="22"/>
      <c r="AJ303" s="22"/>
      <c r="AK303" s="22"/>
      <c r="AL303" s="22"/>
    </row>
    <row r="304" spans="1:38" ht="13.5" customHeight="1">
      <c r="A304" s="22"/>
      <c r="B304" s="22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  <c r="AG304" s="22"/>
      <c r="AH304" s="22"/>
      <c r="AI304" s="22"/>
      <c r="AJ304" s="22"/>
      <c r="AK304" s="22"/>
      <c r="AL304" s="22"/>
    </row>
    <row r="305" spans="1:38" ht="13.5" customHeight="1">
      <c r="A305" s="22"/>
      <c r="B305" s="22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  <c r="AG305" s="22"/>
      <c r="AH305" s="22"/>
      <c r="AI305" s="22"/>
      <c r="AJ305" s="22"/>
      <c r="AK305" s="22"/>
      <c r="AL305" s="22"/>
    </row>
    <row r="306" spans="1:38" ht="13.5" customHeight="1">
      <c r="A306" s="22"/>
      <c r="B306" s="22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  <c r="AG306" s="22"/>
      <c r="AH306" s="22"/>
      <c r="AI306" s="22"/>
      <c r="AJ306" s="22"/>
      <c r="AK306" s="22"/>
      <c r="AL306" s="22"/>
    </row>
    <row r="307" spans="1:38" ht="13.5" customHeight="1">
      <c r="A307" s="22"/>
      <c r="B307" s="22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  <c r="AG307" s="22"/>
      <c r="AH307" s="22"/>
      <c r="AI307" s="22"/>
      <c r="AJ307" s="22"/>
      <c r="AK307" s="22"/>
      <c r="AL307" s="22"/>
    </row>
    <row r="308" spans="1:38" ht="13.5" customHeight="1">
      <c r="A308" s="22"/>
      <c r="B308" s="22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  <c r="AG308" s="22"/>
      <c r="AH308" s="22"/>
      <c r="AI308" s="22"/>
      <c r="AJ308" s="22"/>
      <c r="AK308" s="22"/>
      <c r="AL308" s="22"/>
    </row>
    <row r="309" spans="1:38" ht="13.5" customHeight="1">
      <c r="A309" s="22"/>
      <c r="B309" s="22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  <c r="AG309" s="22"/>
      <c r="AH309" s="22"/>
      <c r="AI309" s="22"/>
      <c r="AJ309" s="22"/>
      <c r="AK309" s="22"/>
      <c r="AL309" s="22"/>
    </row>
    <row r="310" spans="1:38" ht="13.5" customHeight="1">
      <c r="A310" s="22"/>
      <c r="B310" s="22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  <c r="AG310" s="22"/>
      <c r="AH310" s="22"/>
      <c r="AI310" s="22"/>
      <c r="AJ310" s="22"/>
      <c r="AK310" s="22"/>
      <c r="AL310" s="22"/>
    </row>
    <row r="311" spans="1:38" ht="13.5" customHeight="1">
      <c r="A311" s="22"/>
      <c r="B311" s="22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  <c r="AG311" s="22"/>
      <c r="AH311" s="22"/>
      <c r="AI311" s="22"/>
      <c r="AJ311" s="22"/>
      <c r="AK311" s="22"/>
      <c r="AL311" s="22"/>
    </row>
    <row r="312" spans="1:38" ht="13.5" customHeight="1">
      <c r="A312" s="22"/>
      <c r="B312" s="22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  <c r="AG312" s="22"/>
      <c r="AH312" s="22"/>
      <c r="AI312" s="22"/>
      <c r="AJ312" s="22"/>
      <c r="AK312" s="22"/>
      <c r="AL312" s="22"/>
    </row>
    <row r="313" spans="1:38" ht="13.5" customHeight="1">
      <c r="A313" s="22"/>
      <c r="B313" s="22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  <c r="AG313" s="22"/>
      <c r="AH313" s="22"/>
      <c r="AI313" s="22"/>
      <c r="AJ313" s="22"/>
      <c r="AK313" s="22"/>
      <c r="AL313" s="22"/>
    </row>
    <row r="314" spans="1:38" ht="13.5" customHeight="1">
      <c r="A314" s="22"/>
      <c r="B314" s="22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  <c r="AG314" s="22"/>
      <c r="AH314" s="22"/>
      <c r="AI314" s="22"/>
      <c r="AJ314" s="22"/>
      <c r="AK314" s="22"/>
      <c r="AL314" s="22"/>
    </row>
    <row r="315" spans="1:38" ht="13.5" customHeight="1">
      <c r="A315" s="22"/>
      <c r="B315" s="22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  <c r="AG315" s="22"/>
      <c r="AH315" s="22"/>
      <c r="AI315" s="22"/>
      <c r="AJ315" s="22"/>
      <c r="AK315" s="22"/>
      <c r="AL315" s="22"/>
    </row>
    <row r="316" spans="1:38" ht="13.5" customHeight="1">
      <c r="A316" s="22"/>
      <c r="B316" s="22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  <c r="AG316" s="22"/>
      <c r="AH316" s="22"/>
      <c r="AI316" s="22"/>
      <c r="AJ316" s="22"/>
      <c r="AK316" s="22"/>
      <c r="AL316" s="22"/>
    </row>
    <row r="317" spans="1:38" ht="13.5" customHeight="1">
      <c r="A317" s="22"/>
      <c r="B317" s="22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  <c r="AG317" s="22"/>
      <c r="AH317" s="22"/>
      <c r="AI317" s="22"/>
      <c r="AJ317" s="22"/>
      <c r="AK317" s="22"/>
      <c r="AL317" s="22"/>
    </row>
    <row r="318" spans="1:38" ht="13.5" customHeight="1">
      <c r="A318" s="22"/>
      <c r="B318" s="22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  <c r="AG318" s="22"/>
      <c r="AH318" s="22"/>
      <c r="AI318" s="22"/>
      <c r="AJ318" s="22"/>
      <c r="AK318" s="22"/>
      <c r="AL318" s="22"/>
    </row>
    <row r="319" spans="1:38" ht="13.5" customHeight="1">
      <c r="A319" s="22"/>
      <c r="B319" s="22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  <c r="AG319" s="22"/>
      <c r="AH319" s="22"/>
      <c r="AI319" s="22"/>
      <c r="AJ319" s="22"/>
      <c r="AK319" s="22"/>
      <c r="AL319" s="22"/>
    </row>
    <row r="320" spans="1:38" ht="13.5" customHeight="1">
      <c r="A320" s="22"/>
      <c r="B320" s="22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  <c r="AG320" s="22"/>
      <c r="AH320" s="22"/>
      <c r="AI320" s="22"/>
      <c r="AJ320" s="22"/>
      <c r="AK320" s="22"/>
      <c r="AL320" s="22"/>
    </row>
    <row r="321" spans="1:38" ht="13.5" customHeight="1">
      <c r="A321" s="22"/>
      <c r="B321" s="22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  <c r="AG321" s="22"/>
      <c r="AH321" s="22"/>
      <c r="AI321" s="22"/>
      <c r="AJ321" s="22"/>
      <c r="AK321" s="22"/>
      <c r="AL321" s="22"/>
    </row>
    <row r="322" spans="1:38" ht="13.5" customHeight="1">
      <c r="A322" s="22"/>
      <c r="B322" s="22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  <c r="AG322" s="22"/>
      <c r="AH322" s="22"/>
      <c r="AI322" s="22"/>
      <c r="AJ322" s="22"/>
      <c r="AK322" s="22"/>
      <c r="AL322" s="22"/>
    </row>
    <row r="323" spans="1:38" ht="13.5" customHeight="1">
      <c r="A323" s="22"/>
      <c r="B323" s="22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  <c r="AG323" s="22"/>
      <c r="AH323" s="22"/>
      <c r="AI323" s="22"/>
      <c r="AJ323" s="22"/>
      <c r="AK323" s="22"/>
      <c r="AL323" s="22"/>
    </row>
    <row r="324" spans="1:38" ht="13.5" customHeight="1">
      <c r="A324" s="22"/>
      <c r="B324" s="22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  <c r="AG324" s="22"/>
      <c r="AH324" s="22"/>
      <c r="AI324" s="22"/>
      <c r="AJ324" s="22"/>
      <c r="AK324" s="22"/>
      <c r="AL324" s="22"/>
    </row>
    <row r="325" spans="1:38" ht="13.5" customHeight="1">
      <c r="A325" s="22"/>
      <c r="B325" s="22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  <c r="AG325" s="22"/>
      <c r="AH325" s="22"/>
      <c r="AI325" s="22"/>
      <c r="AJ325" s="22"/>
      <c r="AK325" s="22"/>
      <c r="AL325" s="22"/>
    </row>
    <row r="326" spans="1:38" ht="13.5" customHeight="1">
      <c r="A326" s="22"/>
      <c r="B326" s="22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  <c r="AG326" s="22"/>
      <c r="AH326" s="22"/>
      <c r="AI326" s="22"/>
      <c r="AJ326" s="22"/>
      <c r="AK326" s="22"/>
      <c r="AL326" s="22"/>
    </row>
    <row r="327" spans="1:38" ht="13.5" customHeight="1">
      <c r="A327" s="22"/>
      <c r="B327" s="22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  <c r="AG327" s="22"/>
      <c r="AH327" s="22"/>
      <c r="AI327" s="22"/>
      <c r="AJ327" s="22"/>
      <c r="AK327" s="22"/>
      <c r="AL327" s="22"/>
    </row>
    <row r="328" spans="1:38" ht="13.5" customHeight="1">
      <c r="A328" s="22"/>
      <c r="B328" s="22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  <c r="AG328" s="22"/>
      <c r="AH328" s="22"/>
      <c r="AI328" s="22"/>
      <c r="AJ328" s="22"/>
      <c r="AK328" s="22"/>
      <c r="AL328" s="22"/>
    </row>
    <row r="329" spans="1:38" ht="13.5" customHeight="1">
      <c r="A329" s="22"/>
      <c r="B329" s="22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  <c r="AG329" s="22"/>
      <c r="AH329" s="22"/>
      <c r="AI329" s="22"/>
      <c r="AJ329" s="22"/>
      <c r="AK329" s="22"/>
      <c r="AL329" s="22"/>
    </row>
    <row r="330" spans="1:38" ht="13.5" customHeight="1">
      <c r="A330" s="22"/>
      <c r="B330" s="22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  <c r="AG330" s="22"/>
      <c r="AH330" s="22"/>
      <c r="AI330" s="22"/>
      <c r="AJ330" s="22"/>
      <c r="AK330" s="22"/>
      <c r="AL330" s="22"/>
    </row>
    <row r="331" spans="1:38" ht="13.5" customHeight="1">
      <c r="A331" s="22"/>
      <c r="B331" s="22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  <c r="AG331" s="22"/>
      <c r="AH331" s="22"/>
      <c r="AI331" s="22"/>
      <c r="AJ331" s="22"/>
      <c r="AK331" s="22"/>
      <c r="AL331" s="22"/>
    </row>
    <row r="332" spans="1:38" ht="13.5" customHeight="1">
      <c r="A332" s="22"/>
      <c r="B332" s="22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  <c r="AG332" s="22"/>
      <c r="AH332" s="22"/>
      <c r="AI332" s="22"/>
      <c r="AJ332" s="22"/>
      <c r="AK332" s="22"/>
      <c r="AL332" s="22"/>
    </row>
    <row r="333" spans="1:38" ht="13.5" customHeight="1">
      <c r="A333" s="22"/>
      <c r="B333" s="22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  <c r="AG333" s="22"/>
      <c r="AH333" s="22"/>
      <c r="AI333" s="22"/>
      <c r="AJ333" s="22"/>
      <c r="AK333" s="22"/>
      <c r="AL333" s="22"/>
    </row>
    <row r="334" spans="1:38" ht="13.5" customHeight="1">
      <c r="A334" s="22"/>
      <c r="B334" s="22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  <c r="AG334" s="22"/>
      <c r="AH334" s="22"/>
      <c r="AI334" s="22"/>
      <c r="AJ334" s="22"/>
      <c r="AK334" s="22"/>
      <c r="AL334" s="22"/>
    </row>
    <row r="335" spans="1:38" ht="13.5" customHeight="1">
      <c r="A335" s="22"/>
      <c r="B335" s="22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  <c r="AG335" s="22"/>
      <c r="AH335" s="22"/>
      <c r="AI335" s="22"/>
      <c r="AJ335" s="22"/>
      <c r="AK335" s="22"/>
      <c r="AL335" s="22"/>
    </row>
    <row r="336" spans="1:38" ht="13.5" customHeight="1">
      <c r="A336" s="22"/>
      <c r="B336" s="22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</row>
    <row r="337" spans="1:38" ht="13.5" customHeight="1">
      <c r="A337" s="22"/>
      <c r="B337" s="22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  <c r="AG337" s="22"/>
      <c r="AH337" s="22"/>
      <c r="AI337" s="22"/>
      <c r="AJ337" s="22"/>
      <c r="AK337" s="22"/>
      <c r="AL337" s="22"/>
    </row>
    <row r="338" spans="1:38" ht="13.5" customHeight="1">
      <c r="A338" s="22"/>
      <c r="B338" s="22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  <c r="AG338" s="22"/>
      <c r="AH338" s="22"/>
      <c r="AI338" s="22"/>
      <c r="AJ338" s="22"/>
      <c r="AK338" s="22"/>
      <c r="AL338" s="22"/>
    </row>
    <row r="339" spans="1:38" ht="13.5" customHeight="1">
      <c r="A339" s="22"/>
      <c r="B339" s="22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  <c r="AG339" s="22"/>
      <c r="AH339" s="22"/>
      <c r="AI339" s="22"/>
      <c r="AJ339" s="22"/>
      <c r="AK339" s="22"/>
      <c r="AL339" s="22"/>
    </row>
    <row r="340" spans="1:38" ht="13.5" customHeight="1">
      <c r="A340" s="22"/>
      <c r="B340" s="22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  <c r="AG340" s="22"/>
      <c r="AH340" s="22"/>
      <c r="AI340" s="22"/>
      <c r="AJ340" s="22"/>
      <c r="AK340" s="22"/>
      <c r="AL340" s="22"/>
    </row>
    <row r="341" spans="1:38" ht="13.5" customHeight="1">
      <c r="A341" s="22"/>
      <c r="B341" s="22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  <c r="AG341" s="22"/>
      <c r="AH341" s="22"/>
      <c r="AI341" s="22"/>
      <c r="AJ341" s="22"/>
      <c r="AK341" s="22"/>
      <c r="AL341" s="22"/>
    </row>
    <row r="342" spans="1:38" ht="13.5" customHeight="1">
      <c r="A342" s="22"/>
      <c r="B342" s="22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  <c r="AG342" s="22"/>
      <c r="AH342" s="22"/>
      <c r="AI342" s="22"/>
      <c r="AJ342" s="22"/>
      <c r="AK342" s="22"/>
      <c r="AL342" s="22"/>
    </row>
    <row r="343" spans="1:38" ht="13.5" customHeight="1">
      <c r="A343" s="22"/>
      <c r="B343" s="22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  <c r="AG343" s="22"/>
      <c r="AH343" s="22"/>
      <c r="AI343" s="22"/>
      <c r="AJ343" s="22"/>
      <c r="AK343" s="22"/>
      <c r="AL343" s="22"/>
    </row>
    <row r="344" spans="1:38" ht="13.5" customHeight="1">
      <c r="A344" s="22"/>
      <c r="B344" s="22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  <c r="AG344" s="22"/>
      <c r="AH344" s="22"/>
      <c r="AI344" s="22"/>
      <c r="AJ344" s="22"/>
      <c r="AK344" s="22"/>
      <c r="AL344" s="22"/>
    </row>
    <row r="345" spans="1:38" ht="13.5" customHeight="1">
      <c r="A345" s="22"/>
      <c r="B345" s="22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  <c r="AG345" s="22"/>
      <c r="AH345" s="22"/>
      <c r="AI345" s="22"/>
      <c r="AJ345" s="22"/>
      <c r="AK345" s="22"/>
      <c r="AL345" s="22"/>
    </row>
    <row r="346" spans="1:38" ht="13.5" customHeight="1">
      <c r="A346" s="22"/>
      <c r="B346" s="22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  <c r="AG346" s="22"/>
      <c r="AH346" s="22"/>
      <c r="AI346" s="22"/>
      <c r="AJ346" s="22"/>
      <c r="AK346" s="22"/>
      <c r="AL346" s="22"/>
    </row>
    <row r="347" spans="1:38" ht="13.5" customHeight="1">
      <c r="A347" s="22"/>
      <c r="B347" s="22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  <c r="AG347" s="22"/>
      <c r="AH347" s="22"/>
      <c r="AI347" s="22"/>
      <c r="AJ347" s="22"/>
      <c r="AK347" s="22"/>
      <c r="AL347" s="22"/>
    </row>
    <row r="348" spans="1:38" ht="13.5" customHeight="1">
      <c r="A348" s="22"/>
      <c r="B348" s="22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</row>
    <row r="349" spans="1:38" ht="13.5" customHeight="1">
      <c r="A349" s="22"/>
      <c r="B349" s="22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  <c r="AG349" s="22"/>
      <c r="AH349" s="22"/>
      <c r="AI349" s="22"/>
      <c r="AJ349" s="22"/>
      <c r="AK349" s="22"/>
      <c r="AL349" s="22"/>
    </row>
    <row r="350" spans="1:38" ht="13.5" customHeight="1">
      <c r="A350" s="22"/>
      <c r="B350" s="22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  <c r="AG350" s="22"/>
      <c r="AH350" s="22"/>
      <c r="AI350" s="22"/>
      <c r="AJ350" s="22"/>
      <c r="AK350" s="22"/>
      <c r="AL350" s="22"/>
    </row>
    <row r="351" spans="1:38" ht="13.5" customHeight="1">
      <c r="A351" s="22"/>
      <c r="B351" s="22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  <c r="AG351" s="22"/>
      <c r="AH351" s="22"/>
      <c r="AI351" s="22"/>
      <c r="AJ351" s="22"/>
      <c r="AK351" s="22"/>
      <c r="AL351" s="22"/>
    </row>
    <row r="352" spans="1:38" ht="13.5" customHeight="1">
      <c r="A352" s="22"/>
      <c r="B352" s="22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  <c r="AG352" s="22"/>
      <c r="AH352" s="22"/>
      <c r="AI352" s="22"/>
      <c r="AJ352" s="22"/>
      <c r="AK352" s="22"/>
      <c r="AL352" s="22"/>
    </row>
    <row r="353" spans="1:38" ht="13.5" customHeight="1">
      <c r="A353" s="22"/>
      <c r="B353" s="22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  <c r="AG353" s="22"/>
      <c r="AH353" s="22"/>
      <c r="AI353" s="22"/>
      <c r="AJ353" s="22"/>
      <c r="AK353" s="22"/>
      <c r="AL353" s="22"/>
    </row>
    <row r="354" spans="1:38" ht="13.5" customHeight="1">
      <c r="A354" s="22"/>
      <c r="B354" s="22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  <c r="AG354" s="22"/>
      <c r="AH354" s="22"/>
      <c r="AI354" s="22"/>
      <c r="AJ354" s="22"/>
      <c r="AK354" s="22"/>
      <c r="AL354" s="22"/>
    </row>
    <row r="355" spans="1:38" ht="13.5" customHeight="1">
      <c r="A355" s="22"/>
      <c r="B355" s="22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  <c r="AG355" s="22"/>
      <c r="AH355" s="22"/>
      <c r="AI355" s="22"/>
      <c r="AJ355" s="22"/>
      <c r="AK355" s="22"/>
      <c r="AL355" s="22"/>
    </row>
    <row r="356" spans="1:38" ht="13.5" customHeight="1">
      <c r="A356" s="22"/>
      <c r="B356" s="22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  <c r="AG356" s="22"/>
      <c r="AH356" s="22"/>
      <c r="AI356" s="22"/>
      <c r="AJ356" s="22"/>
      <c r="AK356" s="22"/>
      <c r="AL356" s="22"/>
    </row>
    <row r="357" spans="1:38" ht="13.5" customHeight="1">
      <c r="A357" s="22"/>
      <c r="B357" s="22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  <c r="AG357" s="22"/>
      <c r="AH357" s="22"/>
      <c r="AI357" s="22"/>
      <c r="AJ357" s="22"/>
      <c r="AK357" s="22"/>
      <c r="AL357" s="22"/>
    </row>
    <row r="358" spans="1:38" ht="13.5" customHeight="1">
      <c r="A358" s="22"/>
      <c r="B358" s="22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  <c r="AG358" s="22"/>
      <c r="AH358" s="22"/>
      <c r="AI358" s="22"/>
      <c r="AJ358" s="22"/>
      <c r="AK358" s="22"/>
      <c r="AL358" s="22"/>
    </row>
    <row r="359" spans="1:38" ht="13.5" customHeight="1">
      <c r="A359" s="22"/>
      <c r="B359" s="22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  <c r="AG359" s="22"/>
      <c r="AH359" s="22"/>
      <c r="AI359" s="22"/>
      <c r="AJ359" s="22"/>
      <c r="AK359" s="22"/>
      <c r="AL359" s="22"/>
    </row>
    <row r="360" spans="1:38" ht="13.5" customHeight="1">
      <c r="A360" s="22"/>
      <c r="B360" s="22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  <c r="AG360" s="22"/>
      <c r="AH360" s="22"/>
      <c r="AI360" s="22"/>
      <c r="AJ360" s="22"/>
      <c r="AK360" s="22"/>
      <c r="AL360" s="22"/>
    </row>
    <row r="361" spans="1:38" ht="13.5" customHeight="1">
      <c r="A361" s="22"/>
      <c r="B361" s="22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  <c r="AG361" s="22"/>
      <c r="AH361" s="22"/>
      <c r="AI361" s="22"/>
      <c r="AJ361" s="22"/>
      <c r="AK361" s="22"/>
      <c r="AL361" s="22"/>
    </row>
    <row r="362" spans="1:38" ht="13.5" customHeight="1">
      <c r="A362" s="22"/>
      <c r="B362" s="22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  <c r="AG362" s="22"/>
      <c r="AH362" s="22"/>
      <c r="AI362" s="22"/>
      <c r="AJ362" s="22"/>
      <c r="AK362" s="22"/>
      <c r="AL362" s="22"/>
    </row>
    <row r="363" spans="1:38" ht="13.5" customHeight="1">
      <c r="A363" s="22"/>
      <c r="B363" s="22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  <c r="AG363" s="22"/>
      <c r="AH363" s="22"/>
      <c r="AI363" s="22"/>
      <c r="AJ363" s="22"/>
      <c r="AK363" s="22"/>
      <c r="AL363" s="22"/>
    </row>
    <row r="364" spans="1:38" ht="13.5" customHeight="1">
      <c r="A364" s="22"/>
      <c r="B364" s="22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  <c r="AG364" s="22"/>
      <c r="AH364" s="22"/>
      <c r="AI364" s="22"/>
      <c r="AJ364" s="22"/>
      <c r="AK364" s="22"/>
      <c r="AL364" s="22"/>
    </row>
    <row r="365" spans="1:38" ht="13.5" customHeight="1">
      <c r="A365" s="22"/>
      <c r="B365" s="22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  <c r="AG365" s="22"/>
      <c r="AH365" s="22"/>
      <c r="AI365" s="22"/>
      <c r="AJ365" s="22"/>
      <c r="AK365" s="22"/>
      <c r="AL365" s="22"/>
    </row>
    <row r="366" spans="1:38" ht="13.5" customHeight="1">
      <c r="A366" s="22"/>
      <c r="B366" s="22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  <c r="AG366" s="22"/>
      <c r="AH366" s="22"/>
      <c r="AI366" s="22"/>
      <c r="AJ366" s="22"/>
      <c r="AK366" s="22"/>
      <c r="AL366" s="22"/>
    </row>
    <row r="367" spans="1:38" ht="13.5" customHeight="1">
      <c r="A367" s="22"/>
      <c r="B367" s="22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  <c r="AG367" s="22"/>
      <c r="AH367" s="22"/>
      <c r="AI367" s="22"/>
      <c r="AJ367" s="22"/>
      <c r="AK367" s="22"/>
      <c r="AL367" s="22"/>
    </row>
    <row r="368" spans="1:38" ht="13.5" customHeight="1">
      <c r="A368" s="22"/>
      <c r="B368" s="22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  <c r="AG368" s="22"/>
      <c r="AH368" s="22"/>
      <c r="AI368" s="22"/>
      <c r="AJ368" s="22"/>
      <c r="AK368" s="22"/>
      <c r="AL368" s="22"/>
    </row>
    <row r="369" spans="1:38" ht="13.5" customHeight="1">
      <c r="A369" s="22"/>
      <c r="B369" s="22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  <c r="AG369" s="22"/>
      <c r="AH369" s="22"/>
      <c r="AI369" s="22"/>
      <c r="AJ369" s="22"/>
      <c r="AK369" s="22"/>
      <c r="AL369" s="22"/>
    </row>
    <row r="370" spans="1:38" ht="13.5" customHeight="1">
      <c r="A370" s="22"/>
      <c r="B370" s="22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  <c r="AG370" s="22"/>
      <c r="AH370" s="22"/>
      <c r="AI370" s="22"/>
      <c r="AJ370" s="22"/>
      <c r="AK370" s="22"/>
      <c r="AL370" s="22"/>
    </row>
    <row r="371" spans="1:38" ht="13.5" customHeight="1">
      <c r="A371" s="22"/>
      <c r="B371" s="22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  <c r="AG371" s="22"/>
      <c r="AH371" s="22"/>
      <c r="AI371" s="22"/>
      <c r="AJ371" s="22"/>
      <c r="AK371" s="22"/>
      <c r="AL371" s="22"/>
    </row>
    <row r="372" spans="1:38" ht="13.5" customHeight="1">
      <c r="A372" s="22"/>
      <c r="B372" s="22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  <c r="AG372" s="22"/>
      <c r="AH372" s="22"/>
      <c r="AI372" s="22"/>
      <c r="AJ372" s="22"/>
      <c r="AK372" s="22"/>
      <c r="AL372" s="22"/>
    </row>
    <row r="373" spans="1:38" ht="13.5" customHeight="1">
      <c r="A373" s="22"/>
      <c r="B373" s="22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  <c r="AG373" s="22"/>
      <c r="AH373" s="22"/>
      <c r="AI373" s="22"/>
      <c r="AJ373" s="22"/>
      <c r="AK373" s="22"/>
      <c r="AL373" s="22"/>
    </row>
    <row r="374" spans="1:38" ht="13.5" customHeight="1">
      <c r="A374" s="22"/>
      <c r="B374" s="22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  <c r="AG374" s="22"/>
      <c r="AH374" s="22"/>
      <c r="AI374" s="22"/>
      <c r="AJ374" s="22"/>
      <c r="AK374" s="22"/>
      <c r="AL374" s="22"/>
    </row>
    <row r="375" spans="1:38" ht="13.5" customHeight="1">
      <c r="A375" s="22"/>
      <c r="B375" s="22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  <c r="AG375" s="22"/>
      <c r="AH375" s="22"/>
      <c r="AI375" s="22"/>
      <c r="AJ375" s="22"/>
      <c r="AK375" s="22"/>
      <c r="AL375" s="22"/>
    </row>
    <row r="376" spans="1:38" ht="13.5" customHeight="1">
      <c r="A376" s="22"/>
      <c r="B376" s="22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  <c r="AG376" s="22"/>
      <c r="AH376" s="22"/>
      <c r="AI376" s="22"/>
      <c r="AJ376" s="22"/>
      <c r="AK376" s="22"/>
      <c r="AL376" s="22"/>
    </row>
    <row r="377" spans="1:38" ht="13.5" customHeight="1">
      <c r="A377" s="22"/>
      <c r="B377" s="22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  <c r="AG377" s="22"/>
      <c r="AH377" s="22"/>
      <c r="AI377" s="22"/>
      <c r="AJ377" s="22"/>
      <c r="AK377" s="22"/>
      <c r="AL377" s="22"/>
    </row>
    <row r="378" spans="1:38" ht="13.5" customHeight="1">
      <c r="A378" s="22"/>
      <c r="B378" s="22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  <c r="AG378" s="22"/>
      <c r="AH378" s="22"/>
      <c r="AI378" s="22"/>
      <c r="AJ378" s="22"/>
      <c r="AK378" s="22"/>
      <c r="AL378" s="22"/>
    </row>
    <row r="379" spans="1:38" ht="13.5" customHeight="1">
      <c r="A379" s="22"/>
      <c r="B379" s="22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  <c r="AG379" s="22"/>
      <c r="AH379" s="22"/>
      <c r="AI379" s="22"/>
      <c r="AJ379" s="22"/>
      <c r="AK379" s="22"/>
      <c r="AL379" s="22"/>
    </row>
    <row r="380" spans="1:38" ht="13.5" customHeight="1">
      <c r="A380" s="22"/>
      <c r="B380" s="22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  <c r="AG380" s="22"/>
      <c r="AH380" s="22"/>
      <c r="AI380" s="22"/>
      <c r="AJ380" s="22"/>
      <c r="AK380" s="22"/>
      <c r="AL380" s="22"/>
    </row>
    <row r="381" spans="1:38" ht="13.5" customHeight="1">
      <c r="A381" s="22"/>
      <c r="B381" s="22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  <c r="AG381" s="22"/>
      <c r="AH381" s="22"/>
      <c r="AI381" s="22"/>
      <c r="AJ381" s="22"/>
      <c r="AK381" s="22"/>
      <c r="AL381" s="22"/>
    </row>
    <row r="382" spans="1:38" ht="13.5" customHeight="1">
      <c r="A382" s="22"/>
      <c r="B382" s="22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  <c r="AG382" s="22"/>
      <c r="AH382" s="22"/>
      <c r="AI382" s="22"/>
      <c r="AJ382" s="22"/>
      <c r="AK382" s="22"/>
      <c r="AL382" s="22"/>
    </row>
    <row r="383" spans="1:38" ht="13.5" customHeight="1">
      <c r="A383" s="22"/>
      <c r="B383" s="22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  <c r="AG383" s="22"/>
      <c r="AH383" s="22"/>
      <c r="AI383" s="22"/>
      <c r="AJ383" s="22"/>
      <c r="AK383" s="22"/>
      <c r="AL383" s="22"/>
    </row>
    <row r="384" spans="1:38" ht="13.5" customHeight="1">
      <c r="A384" s="22"/>
      <c r="B384" s="22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  <c r="AG384" s="22"/>
      <c r="AH384" s="22"/>
      <c r="AI384" s="22"/>
      <c r="AJ384" s="22"/>
      <c r="AK384" s="22"/>
      <c r="AL384" s="22"/>
    </row>
    <row r="385" spans="1:38" ht="13.5" customHeight="1">
      <c r="A385" s="22"/>
      <c r="B385" s="22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  <c r="AG385" s="22"/>
      <c r="AH385" s="22"/>
      <c r="AI385" s="22"/>
      <c r="AJ385" s="22"/>
      <c r="AK385" s="22"/>
      <c r="AL385" s="22"/>
    </row>
    <row r="386" spans="1:38" ht="13.5" customHeight="1">
      <c r="A386" s="22"/>
      <c r="B386" s="22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  <c r="AG386" s="22"/>
      <c r="AH386" s="22"/>
      <c r="AI386" s="22"/>
      <c r="AJ386" s="22"/>
      <c r="AK386" s="22"/>
      <c r="AL386" s="22"/>
    </row>
    <row r="387" spans="1:38" ht="13.5" customHeight="1">
      <c r="A387" s="22"/>
      <c r="B387" s="22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  <c r="AG387" s="22"/>
      <c r="AH387" s="22"/>
      <c r="AI387" s="22"/>
      <c r="AJ387" s="22"/>
      <c r="AK387" s="22"/>
      <c r="AL387" s="22"/>
    </row>
    <row r="388" spans="1:38" ht="13.5" customHeight="1">
      <c r="A388" s="22"/>
      <c r="B388" s="22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  <c r="AG388" s="22"/>
      <c r="AH388" s="22"/>
      <c r="AI388" s="22"/>
      <c r="AJ388" s="22"/>
      <c r="AK388" s="22"/>
      <c r="AL388" s="22"/>
    </row>
    <row r="389" spans="1:38" ht="13.5" customHeight="1">
      <c r="A389" s="22"/>
      <c r="B389" s="22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  <c r="AG389" s="22"/>
      <c r="AH389" s="22"/>
      <c r="AI389" s="22"/>
      <c r="AJ389" s="22"/>
      <c r="AK389" s="22"/>
      <c r="AL389" s="22"/>
    </row>
    <row r="390" spans="1:38" ht="13.5" customHeight="1">
      <c r="A390" s="22"/>
      <c r="B390" s="22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  <c r="AG390" s="22"/>
      <c r="AH390" s="22"/>
      <c r="AI390" s="22"/>
      <c r="AJ390" s="22"/>
      <c r="AK390" s="22"/>
      <c r="AL390" s="22"/>
    </row>
    <row r="391" spans="1:38" ht="13.5" customHeight="1">
      <c r="A391" s="22"/>
      <c r="B391" s="22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  <c r="AG391" s="22"/>
      <c r="AH391" s="22"/>
      <c r="AI391" s="22"/>
      <c r="AJ391" s="22"/>
      <c r="AK391" s="22"/>
      <c r="AL391" s="22"/>
    </row>
    <row r="392" spans="1:38" ht="13.5" customHeight="1">
      <c r="A392" s="22"/>
      <c r="B392" s="22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  <c r="AG392" s="22"/>
      <c r="AH392" s="22"/>
      <c r="AI392" s="22"/>
      <c r="AJ392" s="22"/>
      <c r="AK392" s="22"/>
      <c r="AL392" s="22"/>
    </row>
    <row r="393" spans="1:38" ht="13.5" customHeight="1">
      <c r="A393" s="22"/>
      <c r="B393" s="22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  <c r="AG393" s="22"/>
      <c r="AH393" s="22"/>
      <c r="AI393" s="22"/>
      <c r="AJ393" s="22"/>
      <c r="AK393" s="22"/>
      <c r="AL393" s="22"/>
    </row>
    <row r="394" spans="1:38" ht="13.5" customHeight="1">
      <c r="A394" s="22"/>
      <c r="B394" s="22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  <c r="AG394" s="22"/>
      <c r="AH394" s="22"/>
      <c r="AI394" s="22"/>
      <c r="AJ394" s="22"/>
      <c r="AK394" s="22"/>
      <c r="AL394" s="22"/>
    </row>
    <row r="395" spans="1:38" ht="13.5" customHeight="1">
      <c r="A395" s="22"/>
      <c r="B395" s="22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  <c r="AG395" s="22"/>
      <c r="AH395" s="22"/>
      <c r="AI395" s="22"/>
      <c r="AJ395" s="22"/>
      <c r="AK395" s="22"/>
      <c r="AL395" s="22"/>
    </row>
    <row r="396" spans="1:38" ht="13.5" customHeight="1">
      <c r="A396" s="22"/>
      <c r="B396" s="22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  <c r="AG396" s="22"/>
      <c r="AH396" s="22"/>
      <c r="AI396" s="22"/>
      <c r="AJ396" s="22"/>
      <c r="AK396" s="22"/>
      <c r="AL396" s="22"/>
    </row>
    <row r="397" spans="1:38" ht="13.5" customHeight="1">
      <c r="A397" s="22"/>
      <c r="B397" s="22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  <c r="AG397" s="22"/>
      <c r="AH397" s="22"/>
      <c r="AI397" s="22"/>
      <c r="AJ397" s="22"/>
      <c r="AK397" s="22"/>
      <c r="AL397" s="22"/>
    </row>
    <row r="398" spans="1:38" ht="13.5" customHeight="1">
      <c r="A398" s="22"/>
      <c r="B398" s="22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  <c r="AG398" s="22"/>
      <c r="AH398" s="22"/>
      <c r="AI398" s="22"/>
      <c r="AJ398" s="22"/>
      <c r="AK398" s="22"/>
      <c r="AL398" s="22"/>
    </row>
    <row r="399" spans="1:38" ht="13.5" customHeight="1">
      <c r="A399" s="22"/>
      <c r="B399" s="22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  <c r="AG399" s="22"/>
      <c r="AH399" s="22"/>
      <c r="AI399" s="22"/>
      <c r="AJ399" s="22"/>
      <c r="AK399" s="22"/>
      <c r="AL399" s="22"/>
    </row>
    <row r="400" spans="1:38" ht="13.5" customHeight="1">
      <c r="A400" s="22"/>
      <c r="B400" s="22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  <c r="AG400" s="22"/>
      <c r="AH400" s="22"/>
      <c r="AI400" s="22"/>
      <c r="AJ400" s="22"/>
      <c r="AK400" s="22"/>
      <c r="AL400" s="22"/>
    </row>
    <row r="401" spans="1:38" ht="13.5" customHeight="1">
      <c r="A401" s="22"/>
      <c r="B401" s="22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  <c r="AG401" s="22"/>
      <c r="AH401" s="22"/>
      <c r="AI401" s="22"/>
      <c r="AJ401" s="22"/>
      <c r="AK401" s="22"/>
      <c r="AL401" s="22"/>
    </row>
    <row r="402" spans="1:38" ht="13.5" customHeight="1">
      <c r="A402" s="22"/>
      <c r="B402" s="22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  <c r="AG402" s="22"/>
      <c r="AH402" s="22"/>
      <c r="AI402" s="22"/>
      <c r="AJ402" s="22"/>
      <c r="AK402" s="22"/>
      <c r="AL402" s="22"/>
    </row>
    <row r="403" spans="1:38" ht="13.5" customHeight="1">
      <c r="A403" s="22"/>
      <c r="B403" s="22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  <c r="AG403" s="22"/>
      <c r="AH403" s="22"/>
      <c r="AI403" s="22"/>
      <c r="AJ403" s="22"/>
      <c r="AK403" s="22"/>
      <c r="AL403" s="22"/>
    </row>
    <row r="404" spans="1:38" ht="13.5" customHeight="1">
      <c r="A404" s="22"/>
      <c r="B404" s="22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  <c r="AG404" s="22"/>
      <c r="AH404" s="22"/>
      <c r="AI404" s="22"/>
      <c r="AJ404" s="22"/>
      <c r="AK404" s="22"/>
      <c r="AL404" s="22"/>
    </row>
    <row r="405" spans="1:38" ht="13.5" customHeight="1">
      <c r="A405" s="22"/>
      <c r="B405" s="22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  <c r="AG405" s="22"/>
      <c r="AH405" s="22"/>
      <c r="AI405" s="22"/>
      <c r="AJ405" s="22"/>
      <c r="AK405" s="22"/>
      <c r="AL405" s="22"/>
    </row>
    <row r="406" spans="1:38" ht="13.5" customHeight="1">
      <c r="A406" s="22"/>
      <c r="B406" s="22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  <c r="AG406" s="22"/>
      <c r="AH406" s="22"/>
      <c r="AI406" s="22"/>
      <c r="AJ406" s="22"/>
      <c r="AK406" s="22"/>
      <c r="AL406" s="22"/>
    </row>
    <row r="407" spans="1:38" ht="13.5" customHeight="1">
      <c r="A407" s="22"/>
      <c r="B407" s="22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  <c r="AG407" s="22"/>
      <c r="AH407" s="22"/>
      <c r="AI407" s="22"/>
      <c r="AJ407" s="22"/>
      <c r="AK407" s="22"/>
      <c r="AL407" s="22"/>
    </row>
    <row r="408" spans="1:38" ht="13.5" customHeight="1">
      <c r="A408" s="22"/>
      <c r="B408" s="22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  <c r="AG408" s="22"/>
      <c r="AH408" s="22"/>
      <c r="AI408" s="22"/>
      <c r="AJ408" s="22"/>
      <c r="AK408" s="22"/>
      <c r="AL408" s="22"/>
    </row>
    <row r="409" spans="1:38" ht="13.5" customHeight="1">
      <c r="A409" s="22"/>
      <c r="B409" s="22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  <c r="AG409" s="22"/>
      <c r="AH409" s="22"/>
      <c r="AI409" s="22"/>
      <c r="AJ409" s="22"/>
      <c r="AK409" s="22"/>
      <c r="AL409" s="22"/>
    </row>
    <row r="410" spans="1:38" ht="13.5" customHeight="1">
      <c r="A410" s="22"/>
      <c r="B410" s="22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  <c r="AG410" s="22"/>
      <c r="AH410" s="22"/>
      <c r="AI410" s="22"/>
      <c r="AJ410" s="22"/>
      <c r="AK410" s="22"/>
      <c r="AL410" s="22"/>
    </row>
    <row r="411" spans="1:38" ht="13.5" customHeight="1">
      <c r="A411" s="22"/>
      <c r="B411" s="22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  <c r="AG411" s="22"/>
      <c r="AH411" s="22"/>
      <c r="AI411" s="22"/>
      <c r="AJ411" s="22"/>
      <c r="AK411" s="22"/>
      <c r="AL411" s="22"/>
    </row>
    <row r="412" spans="1:38" ht="13.5" customHeight="1">
      <c r="A412" s="22"/>
      <c r="B412" s="22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  <c r="AG412" s="22"/>
      <c r="AH412" s="22"/>
      <c r="AI412" s="22"/>
      <c r="AJ412" s="22"/>
      <c r="AK412" s="22"/>
      <c r="AL412" s="22"/>
    </row>
    <row r="413" spans="1:38" ht="13.5" customHeight="1">
      <c r="A413" s="22"/>
      <c r="B413" s="22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  <c r="AG413" s="22"/>
      <c r="AH413" s="22"/>
      <c r="AI413" s="22"/>
      <c r="AJ413" s="22"/>
      <c r="AK413" s="22"/>
      <c r="AL413" s="22"/>
    </row>
    <row r="414" spans="1:38" ht="13.5" customHeight="1">
      <c r="A414" s="22"/>
      <c r="B414" s="22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  <c r="AG414" s="22"/>
      <c r="AH414" s="22"/>
      <c r="AI414" s="22"/>
      <c r="AJ414" s="22"/>
      <c r="AK414" s="22"/>
      <c r="AL414" s="22"/>
    </row>
    <row r="415" spans="1:38" ht="13.5" customHeight="1">
      <c r="A415" s="22"/>
      <c r="B415" s="22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  <c r="AG415" s="22"/>
      <c r="AH415" s="22"/>
      <c r="AI415" s="22"/>
      <c r="AJ415" s="22"/>
      <c r="AK415" s="22"/>
      <c r="AL415" s="22"/>
    </row>
    <row r="416" spans="1:38" ht="13.5" customHeight="1">
      <c r="A416" s="22"/>
      <c r="B416" s="22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  <c r="AG416" s="22"/>
      <c r="AH416" s="22"/>
      <c r="AI416" s="22"/>
      <c r="AJ416" s="22"/>
      <c r="AK416" s="22"/>
      <c r="AL416" s="22"/>
    </row>
    <row r="417" spans="1:38" ht="13.5" customHeight="1">
      <c r="A417" s="22"/>
      <c r="B417" s="22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  <c r="AG417" s="22"/>
      <c r="AH417" s="22"/>
      <c r="AI417" s="22"/>
      <c r="AJ417" s="22"/>
      <c r="AK417" s="22"/>
      <c r="AL417" s="22"/>
    </row>
    <row r="418" spans="1:38" ht="13.5" customHeight="1">
      <c r="A418" s="22"/>
      <c r="B418" s="22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  <c r="AG418" s="22"/>
      <c r="AH418" s="22"/>
      <c r="AI418" s="22"/>
      <c r="AJ418" s="22"/>
      <c r="AK418" s="22"/>
      <c r="AL418" s="22"/>
    </row>
    <row r="419" spans="1:38" ht="13.5" customHeight="1">
      <c r="A419" s="22"/>
      <c r="B419" s="22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  <c r="AG419" s="22"/>
      <c r="AH419" s="22"/>
      <c r="AI419" s="22"/>
      <c r="AJ419" s="22"/>
      <c r="AK419" s="22"/>
      <c r="AL419" s="22"/>
    </row>
    <row r="420" spans="1:38" ht="13.5" customHeight="1">
      <c r="A420" s="22"/>
      <c r="B420" s="22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  <c r="AG420" s="22"/>
      <c r="AH420" s="22"/>
      <c r="AI420" s="22"/>
      <c r="AJ420" s="22"/>
      <c r="AK420" s="22"/>
      <c r="AL420" s="22"/>
    </row>
    <row r="421" spans="1:38" ht="13.5" customHeight="1">
      <c r="A421" s="22"/>
      <c r="B421" s="22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  <c r="AG421" s="22"/>
      <c r="AH421" s="22"/>
      <c r="AI421" s="22"/>
      <c r="AJ421" s="22"/>
      <c r="AK421" s="22"/>
      <c r="AL421" s="22"/>
    </row>
    <row r="422" spans="1:38" ht="13.5" customHeight="1">
      <c r="A422" s="22"/>
      <c r="B422" s="22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  <c r="AG422" s="22"/>
      <c r="AH422" s="22"/>
      <c r="AI422" s="22"/>
      <c r="AJ422" s="22"/>
      <c r="AK422" s="22"/>
      <c r="AL422" s="22"/>
    </row>
    <row r="423" spans="1:38" ht="13.5" customHeight="1">
      <c r="A423" s="22"/>
      <c r="B423" s="22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  <c r="AG423" s="22"/>
      <c r="AH423" s="22"/>
      <c r="AI423" s="22"/>
      <c r="AJ423" s="22"/>
      <c r="AK423" s="22"/>
      <c r="AL423" s="22"/>
    </row>
    <row r="424" spans="1:38" ht="13.5" customHeight="1">
      <c r="A424" s="22"/>
      <c r="B424" s="22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  <c r="AG424" s="22"/>
      <c r="AH424" s="22"/>
      <c r="AI424" s="22"/>
      <c r="AJ424" s="22"/>
      <c r="AK424" s="22"/>
      <c r="AL424" s="22"/>
    </row>
    <row r="425" spans="1:38" ht="13.5" customHeight="1">
      <c r="A425" s="22"/>
      <c r="B425" s="22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  <c r="AG425" s="22"/>
      <c r="AH425" s="22"/>
      <c r="AI425" s="22"/>
      <c r="AJ425" s="22"/>
      <c r="AK425" s="22"/>
      <c r="AL425" s="22"/>
    </row>
    <row r="426" spans="1:38" ht="13.5" customHeight="1">
      <c r="A426" s="22"/>
      <c r="B426" s="22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  <c r="AG426" s="22"/>
      <c r="AH426" s="22"/>
      <c r="AI426" s="22"/>
      <c r="AJ426" s="22"/>
      <c r="AK426" s="22"/>
      <c r="AL426" s="22"/>
    </row>
    <row r="427" spans="1:38" ht="13.5" customHeight="1">
      <c r="A427" s="22"/>
      <c r="B427" s="22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  <c r="AG427" s="22"/>
      <c r="AH427" s="22"/>
      <c r="AI427" s="22"/>
      <c r="AJ427" s="22"/>
      <c r="AK427" s="22"/>
      <c r="AL427" s="22"/>
    </row>
    <row r="428" spans="1:38" ht="13.5" customHeight="1">
      <c r="A428" s="22"/>
      <c r="B428" s="22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  <c r="AG428" s="22"/>
      <c r="AH428" s="22"/>
      <c r="AI428" s="22"/>
      <c r="AJ428" s="22"/>
      <c r="AK428" s="22"/>
      <c r="AL428" s="22"/>
    </row>
    <row r="429" spans="1:38" ht="13.5" customHeight="1">
      <c r="A429" s="22"/>
      <c r="B429" s="22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  <c r="AG429" s="22"/>
      <c r="AH429" s="22"/>
      <c r="AI429" s="22"/>
      <c r="AJ429" s="22"/>
      <c r="AK429" s="22"/>
      <c r="AL429" s="22"/>
    </row>
    <row r="430" spans="1:38" ht="13.5" customHeight="1">
      <c r="A430" s="22"/>
      <c r="B430" s="22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  <c r="AG430" s="22"/>
      <c r="AH430" s="22"/>
      <c r="AI430" s="22"/>
      <c r="AJ430" s="22"/>
      <c r="AK430" s="22"/>
      <c r="AL430" s="22"/>
    </row>
    <row r="431" spans="1:38" ht="13.5" customHeight="1">
      <c r="A431" s="22"/>
      <c r="B431" s="22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  <c r="AG431" s="22"/>
      <c r="AH431" s="22"/>
      <c r="AI431" s="22"/>
      <c r="AJ431" s="22"/>
      <c r="AK431" s="22"/>
      <c r="AL431" s="22"/>
    </row>
    <row r="432" spans="1:38" ht="13.5" customHeight="1">
      <c r="A432" s="22"/>
      <c r="B432" s="22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  <c r="AG432" s="22"/>
      <c r="AH432" s="22"/>
      <c r="AI432" s="22"/>
      <c r="AJ432" s="22"/>
      <c r="AK432" s="22"/>
      <c r="AL432" s="22"/>
    </row>
    <row r="433" spans="1:38" ht="13.5" customHeight="1">
      <c r="A433" s="22"/>
      <c r="B433" s="22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  <c r="AG433" s="22"/>
      <c r="AH433" s="22"/>
      <c r="AI433" s="22"/>
      <c r="AJ433" s="22"/>
      <c r="AK433" s="22"/>
      <c r="AL433" s="22"/>
    </row>
    <row r="434" spans="1:38" ht="13.5" customHeight="1">
      <c r="A434" s="22"/>
      <c r="B434" s="22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  <c r="AG434" s="22"/>
      <c r="AH434" s="22"/>
      <c r="AI434" s="22"/>
      <c r="AJ434" s="22"/>
      <c r="AK434" s="22"/>
      <c r="AL434" s="22"/>
    </row>
    <row r="435" spans="1:38" ht="13.5" customHeight="1">
      <c r="A435" s="22"/>
      <c r="B435" s="22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  <c r="AG435" s="22"/>
      <c r="AH435" s="22"/>
      <c r="AI435" s="22"/>
      <c r="AJ435" s="22"/>
      <c r="AK435" s="22"/>
      <c r="AL435" s="22"/>
    </row>
    <row r="436" spans="1:38" ht="13.5" customHeight="1">
      <c r="A436" s="22"/>
      <c r="B436" s="22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  <c r="AG436" s="22"/>
      <c r="AH436" s="22"/>
      <c r="AI436" s="22"/>
      <c r="AJ436" s="22"/>
      <c r="AK436" s="22"/>
      <c r="AL436" s="22"/>
    </row>
    <row r="437" spans="1:38" ht="13.5" customHeight="1">
      <c r="A437" s="22"/>
      <c r="B437" s="22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  <c r="AG437" s="22"/>
      <c r="AH437" s="22"/>
      <c r="AI437" s="22"/>
      <c r="AJ437" s="22"/>
      <c r="AK437" s="22"/>
      <c r="AL437" s="22"/>
    </row>
    <row r="438" spans="1:38" ht="13.5" customHeight="1">
      <c r="A438" s="22"/>
      <c r="B438" s="22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  <c r="AG438" s="22"/>
      <c r="AH438" s="22"/>
      <c r="AI438" s="22"/>
      <c r="AJ438" s="22"/>
      <c r="AK438" s="22"/>
      <c r="AL438" s="22"/>
    </row>
    <row r="439" spans="1:38" ht="13.5" customHeight="1">
      <c r="A439" s="22"/>
      <c r="B439" s="22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  <c r="AG439" s="22"/>
      <c r="AH439" s="22"/>
      <c r="AI439" s="22"/>
      <c r="AJ439" s="22"/>
      <c r="AK439" s="22"/>
      <c r="AL439" s="22"/>
    </row>
    <row r="440" spans="1:38" ht="13.5" customHeight="1">
      <c r="A440" s="22"/>
      <c r="B440" s="22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  <c r="AG440" s="22"/>
      <c r="AH440" s="22"/>
      <c r="AI440" s="22"/>
      <c r="AJ440" s="22"/>
      <c r="AK440" s="22"/>
      <c r="AL440" s="22"/>
    </row>
    <row r="441" spans="1:38" ht="13.5" customHeight="1">
      <c r="A441" s="22"/>
      <c r="B441" s="22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  <c r="AG441" s="22"/>
      <c r="AH441" s="22"/>
      <c r="AI441" s="22"/>
      <c r="AJ441" s="22"/>
      <c r="AK441" s="22"/>
      <c r="AL441" s="22"/>
    </row>
    <row r="442" spans="1:38" ht="13.5" customHeight="1">
      <c r="A442" s="22"/>
      <c r="B442" s="22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  <c r="AG442" s="22"/>
      <c r="AH442" s="22"/>
      <c r="AI442" s="22"/>
      <c r="AJ442" s="22"/>
      <c r="AK442" s="22"/>
      <c r="AL442" s="22"/>
    </row>
    <row r="443" spans="1:38" ht="13.5" customHeight="1">
      <c r="A443" s="22"/>
      <c r="B443" s="22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  <c r="AG443" s="22"/>
      <c r="AH443" s="22"/>
      <c r="AI443" s="22"/>
      <c r="AJ443" s="22"/>
      <c r="AK443" s="22"/>
      <c r="AL443" s="22"/>
    </row>
    <row r="444" spans="1:38" ht="13.5" customHeight="1">
      <c r="A444" s="22"/>
      <c r="B444" s="22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  <c r="AG444" s="22"/>
      <c r="AH444" s="22"/>
      <c r="AI444" s="22"/>
      <c r="AJ444" s="22"/>
      <c r="AK444" s="22"/>
      <c r="AL444" s="22"/>
    </row>
    <row r="445" spans="1:38" ht="13.5" customHeight="1">
      <c r="A445" s="22"/>
      <c r="B445" s="22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  <c r="AG445" s="22"/>
      <c r="AH445" s="22"/>
      <c r="AI445" s="22"/>
      <c r="AJ445" s="22"/>
      <c r="AK445" s="22"/>
      <c r="AL445" s="22"/>
    </row>
    <row r="446" spans="1:38" ht="13.5" customHeight="1">
      <c r="A446" s="22"/>
      <c r="B446" s="22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  <c r="AG446" s="22"/>
      <c r="AH446" s="22"/>
      <c r="AI446" s="22"/>
      <c r="AJ446" s="22"/>
      <c r="AK446" s="22"/>
      <c r="AL446" s="22"/>
    </row>
    <row r="447" spans="1:38" ht="13.5" customHeight="1">
      <c r="A447" s="22"/>
      <c r="B447" s="22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  <c r="AG447" s="22"/>
      <c r="AH447" s="22"/>
      <c r="AI447" s="22"/>
      <c r="AJ447" s="22"/>
      <c r="AK447" s="22"/>
      <c r="AL447" s="22"/>
    </row>
    <row r="448" spans="1:38" ht="13.5" customHeight="1">
      <c r="A448" s="22"/>
      <c r="B448" s="22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  <c r="AG448" s="22"/>
      <c r="AH448" s="22"/>
      <c r="AI448" s="22"/>
      <c r="AJ448" s="22"/>
      <c r="AK448" s="22"/>
      <c r="AL448" s="22"/>
    </row>
    <row r="449" spans="1:38" ht="13.5" customHeight="1">
      <c r="A449" s="22"/>
      <c r="B449" s="22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  <c r="AG449" s="22"/>
      <c r="AH449" s="22"/>
      <c r="AI449" s="22"/>
      <c r="AJ449" s="22"/>
      <c r="AK449" s="22"/>
      <c r="AL449" s="22"/>
    </row>
    <row r="450" spans="1:38" ht="13.5" customHeight="1">
      <c r="A450" s="22"/>
      <c r="B450" s="22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  <c r="AG450" s="22"/>
      <c r="AH450" s="22"/>
      <c r="AI450" s="22"/>
      <c r="AJ450" s="22"/>
      <c r="AK450" s="22"/>
      <c r="AL450" s="22"/>
    </row>
    <row r="451" spans="1:38" ht="13.5" customHeight="1">
      <c r="A451" s="22"/>
      <c r="B451" s="22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  <c r="AG451" s="22"/>
      <c r="AH451" s="22"/>
      <c r="AI451" s="22"/>
      <c r="AJ451" s="22"/>
      <c r="AK451" s="22"/>
      <c r="AL451" s="22"/>
    </row>
    <row r="452" spans="1:38" ht="13.5" customHeight="1">
      <c r="A452" s="22"/>
      <c r="B452" s="22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  <c r="AG452" s="22"/>
      <c r="AH452" s="22"/>
      <c r="AI452" s="22"/>
      <c r="AJ452" s="22"/>
      <c r="AK452" s="22"/>
      <c r="AL452" s="22"/>
    </row>
    <row r="453" spans="1:38" ht="13.5" customHeight="1">
      <c r="A453" s="22"/>
      <c r="B453" s="22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  <c r="AG453" s="22"/>
      <c r="AH453" s="22"/>
      <c r="AI453" s="22"/>
      <c r="AJ453" s="22"/>
      <c r="AK453" s="22"/>
      <c r="AL453" s="22"/>
    </row>
    <row r="454" spans="1:38" ht="13.5" customHeight="1">
      <c r="A454" s="22"/>
      <c r="B454" s="22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  <c r="AG454" s="22"/>
      <c r="AH454" s="22"/>
      <c r="AI454" s="22"/>
      <c r="AJ454" s="22"/>
      <c r="AK454" s="22"/>
      <c r="AL454" s="22"/>
    </row>
    <row r="455" spans="1:38" ht="13.5" customHeight="1">
      <c r="A455" s="22"/>
      <c r="B455" s="22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  <c r="AG455" s="22"/>
      <c r="AH455" s="22"/>
      <c r="AI455" s="22"/>
      <c r="AJ455" s="22"/>
      <c r="AK455" s="22"/>
      <c r="AL455" s="22"/>
    </row>
    <row r="456" spans="1:38" ht="13.5" customHeight="1">
      <c r="A456" s="22"/>
      <c r="B456" s="22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  <c r="AG456" s="22"/>
      <c r="AH456" s="22"/>
      <c r="AI456" s="22"/>
      <c r="AJ456" s="22"/>
      <c r="AK456" s="22"/>
      <c r="AL456" s="22"/>
    </row>
    <row r="457" spans="1:38" ht="13.5" customHeight="1">
      <c r="A457" s="22"/>
      <c r="B457" s="22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  <c r="AG457" s="22"/>
      <c r="AH457" s="22"/>
      <c r="AI457" s="22"/>
      <c r="AJ457" s="22"/>
      <c r="AK457" s="22"/>
      <c r="AL457" s="22"/>
    </row>
    <row r="458" spans="1:38" ht="13.5" customHeight="1">
      <c r="A458" s="22"/>
      <c r="B458" s="22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  <c r="AG458" s="22"/>
      <c r="AH458" s="22"/>
      <c r="AI458" s="22"/>
      <c r="AJ458" s="22"/>
      <c r="AK458" s="22"/>
      <c r="AL458" s="22"/>
    </row>
    <row r="459" spans="1:38" ht="13.5" customHeight="1">
      <c r="A459" s="22"/>
      <c r="B459" s="22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  <c r="AG459" s="22"/>
      <c r="AH459" s="22"/>
      <c r="AI459" s="22"/>
      <c r="AJ459" s="22"/>
      <c r="AK459" s="22"/>
      <c r="AL459" s="22"/>
    </row>
    <row r="460" spans="1:38" ht="13.5" customHeight="1">
      <c r="A460" s="22"/>
      <c r="B460" s="22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  <c r="AL460" s="22"/>
    </row>
    <row r="461" spans="1:38" ht="13.5" customHeight="1">
      <c r="A461" s="22"/>
      <c r="B461" s="22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  <c r="AG461" s="22"/>
      <c r="AH461" s="22"/>
      <c r="AI461" s="22"/>
      <c r="AJ461" s="22"/>
      <c r="AK461" s="22"/>
      <c r="AL461" s="22"/>
    </row>
    <row r="462" spans="1:38" ht="13.5" customHeight="1">
      <c r="A462" s="22"/>
      <c r="B462" s="22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  <c r="AG462" s="22"/>
      <c r="AH462" s="22"/>
      <c r="AI462" s="22"/>
      <c r="AJ462" s="22"/>
      <c r="AK462" s="22"/>
      <c r="AL462" s="22"/>
    </row>
    <row r="463" spans="1:38" ht="13.5" customHeight="1">
      <c r="A463" s="22"/>
      <c r="B463" s="22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  <c r="AG463" s="22"/>
      <c r="AH463" s="22"/>
      <c r="AI463" s="22"/>
      <c r="AJ463" s="22"/>
      <c r="AK463" s="22"/>
      <c r="AL463" s="22"/>
    </row>
    <row r="464" spans="1:38" ht="13.5" customHeight="1">
      <c r="A464" s="22"/>
      <c r="B464" s="22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  <c r="AG464" s="22"/>
      <c r="AH464" s="22"/>
      <c r="AI464" s="22"/>
      <c r="AJ464" s="22"/>
      <c r="AK464" s="22"/>
      <c r="AL464" s="22"/>
    </row>
    <row r="465" spans="1:38" ht="13.5" customHeight="1">
      <c r="A465" s="22"/>
      <c r="B465" s="22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  <c r="AG465" s="22"/>
      <c r="AH465" s="22"/>
      <c r="AI465" s="22"/>
      <c r="AJ465" s="22"/>
      <c r="AK465" s="22"/>
      <c r="AL465" s="22"/>
    </row>
    <row r="466" spans="1:38" ht="13.5" customHeight="1">
      <c r="A466" s="22"/>
      <c r="B466" s="22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  <c r="AG466" s="22"/>
      <c r="AH466" s="22"/>
      <c r="AI466" s="22"/>
      <c r="AJ466" s="22"/>
      <c r="AK466" s="22"/>
      <c r="AL466" s="22"/>
    </row>
    <row r="467" spans="1:38" ht="13.5" customHeight="1">
      <c r="A467" s="22"/>
      <c r="B467" s="22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  <c r="AG467" s="22"/>
      <c r="AH467" s="22"/>
      <c r="AI467" s="22"/>
      <c r="AJ467" s="22"/>
      <c r="AK467" s="22"/>
      <c r="AL467" s="22"/>
    </row>
    <row r="468" spans="1:38" ht="13.5" customHeight="1">
      <c r="A468" s="22"/>
      <c r="B468" s="22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  <c r="AG468" s="22"/>
      <c r="AH468" s="22"/>
      <c r="AI468" s="22"/>
      <c r="AJ468" s="22"/>
      <c r="AK468" s="22"/>
      <c r="AL468" s="22"/>
    </row>
    <row r="469" spans="1:38" ht="13.5" customHeight="1">
      <c r="A469" s="22"/>
      <c r="B469" s="22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  <c r="AG469" s="22"/>
      <c r="AH469" s="22"/>
      <c r="AI469" s="22"/>
      <c r="AJ469" s="22"/>
      <c r="AK469" s="22"/>
      <c r="AL469" s="22"/>
    </row>
    <row r="470" spans="1:38" ht="13.5" customHeight="1">
      <c r="A470" s="22"/>
      <c r="B470" s="22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  <c r="AG470" s="22"/>
      <c r="AH470" s="22"/>
      <c r="AI470" s="22"/>
      <c r="AJ470" s="22"/>
      <c r="AK470" s="22"/>
      <c r="AL470" s="22"/>
    </row>
    <row r="471" spans="1:38" ht="13.5" customHeight="1">
      <c r="A471" s="22"/>
      <c r="B471" s="22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  <c r="AG471" s="22"/>
      <c r="AH471" s="22"/>
      <c r="AI471" s="22"/>
      <c r="AJ471" s="22"/>
      <c r="AK471" s="22"/>
      <c r="AL471" s="22"/>
    </row>
    <row r="472" spans="1:38" ht="13.5" customHeight="1">
      <c r="A472" s="22"/>
      <c r="B472" s="22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  <c r="AG472" s="22"/>
      <c r="AH472" s="22"/>
      <c r="AI472" s="22"/>
      <c r="AJ472" s="22"/>
      <c r="AK472" s="22"/>
      <c r="AL472" s="22"/>
    </row>
    <row r="473" spans="1:38" ht="13.5" customHeight="1">
      <c r="A473" s="22"/>
      <c r="B473" s="22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  <c r="AG473" s="22"/>
      <c r="AH473" s="22"/>
      <c r="AI473" s="22"/>
      <c r="AJ473" s="22"/>
      <c r="AK473" s="22"/>
      <c r="AL473" s="22"/>
    </row>
    <row r="474" spans="1:38" ht="13.5" customHeight="1">
      <c r="A474" s="22"/>
      <c r="B474" s="22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  <c r="AG474" s="22"/>
      <c r="AH474" s="22"/>
      <c r="AI474" s="22"/>
      <c r="AJ474" s="22"/>
      <c r="AK474" s="22"/>
      <c r="AL474" s="22"/>
    </row>
    <row r="475" spans="1:38" ht="13.5" customHeight="1">
      <c r="A475" s="22"/>
      <c r="B475" s="22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  <c r="AG475" s="22"/>
      <c r="AH475" s="22"/>
      <c r="AI475" s="22"/>
      <c r="AJ475" s="22"/>
      <c r="AK475" s="22"/>
      <c r="AL475" s="22"/>
    </row>
    <row r="476" spans="1:38" ht="13.5" customHeight="1">
      <c r="A476" s="22"/>
      <c r="B476" s="22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  <c r="AG476" s="22"/>
      <c r="AH476" s="22"/>
      <c r="AI476" s="22"/>
      <c r="AJ476" s="22"/>
      <c r="AK476" s="22"/>
      <c r="AL476" s="22"/>
    </row>
    <row r="477" spans="1:38" ht="13.5" customHeight="1">
      <c r="A477" s="22"/>
      <c r="B477" s="22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  <c r="AG477" s="22"/>
      <c r="AH477" s="22"/>
      <c r="AI477" s="22"/>
      <c r="AJ477" s="22"/>
      <c r="AK477" s="22"/>
      <c r="AL477" s="22"/>
    </row>
    <row r="478" spans="1:38" ht="13.5" customHeight="1">
      <c r="A478" s="22"/>
      <c r="B478" s="22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  <c r="AG478" s="22"/>
      <c r="AH478" s="22"/>
      <c r="AI478" s="22"/>
      <c r="AJ478" s="22"/>
      <c r="AK478" s="22"/>
      <c r="AL478" s="22"/>
    </row>
    <row r="479" spans="1:38" ht="13.5" customHeight="1">
      <c r="A479" s="22"/>
      <c r="B479" s="22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  <c r="AG479" s="22"/>
      <c r="AH479" s="22"/>
      <c r="AI479" s="22"/>
      <c r="AJ479" s="22"/>
      <c r="AK479" s="22"/>
      <c r="AL479" s="22"/>
    </row>
    <row r="480" spans="1:38" ht="13.5" customHeight="1">
      <c r="A480" s="22"/>
      <c r="B480" s="22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  <c r="AG480" s="22"/>
      <c r="AH480" s="22"/>
      <c r="AI480" s="22"/>
      <c r="AJ480" s="22"/>
      <c r="AK480" s="22"/>
      <c r="AL480" s="22"/>
    </row>
    <row r="481" spans="1:38" ht="13.5" customHeight="1">
      <c r="A481" s="22"/>
      <c r="B481" s="22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  <c r="AG481" s="22"/>
      <c r="AH481" s="22"/>
      <c r="AI481" s="22"/>
      <c r="AJ481" s="22"/>
      <c r="AK481" s="22"/>
      <c r="AL481" s="22"/>
    </row>
    <row r="482" spans="1:38" ht="13.5" customHeight="1">
      <c r="A482" s="22"/>
      <c r="B482" s="22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  <c r="AG482" s="22"/>
      <c r="AH482" s="22"/>
      <c r="AI482" s="22"/>
      <c r="AJ482" s="22"/>
      <c r="AK482" s="22"/>
      <c r="AL482" s="22"/>
    </row>
    <row r="483" spans="1:38" ht="13.5" customHeight="1">
      <c r="A483" s="22"/>
      <c r="B483" s="22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  <c r="AG483" s="22"/>
      <c r="AH483" s="22"/>
      <c r="AI483" s="22"/>
      <c r="AJ483" s="22"/>
      <c r="AK483" s="22"/>
      <c r="AL483" s="22"/>
    </row>
    <row r="484" spans="1:38" ht="13.5" customHeight="1">
      <c r="A484" s="22"/>
      <c r="B484" s="22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  <c r="AG484" s="22"/>
      <c r="AH484" s="22"/>
      <c r="AI484" s="22"/>
      <c r="AJ484" s="22"/>
      <c r="AK484" s="22"/>
      <c r="AL484" s="22"/>
    </row>
    <row r="485" spans="1:38" ht="13.5" customHeight="1">
      <c r="A485" s="22"/>
      <c r="B485" s="22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  <c r="AG485" s="22"/>
      <c r="AH485" s="22"/>
      <c r="AI485" s="22"/>
      <c r="AJ485" s="22"/>
      <c r="AK485" s="22"/>
      <c r="AL485" s="22"/>
    </row>
    <row r="486" spans="1:38" ht="13.5" customHeight="1">
      <c r="A486" s="22"/>
      <c r="B486" s="22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  <c r="AJ486" s="22"/>
      <c r="AK486" s="22"/>
      <c r="AL486" s="22"/>
    </row>
    <row r="487" spans="1:38" ht="13.5" customHeight="1">
      <c r="A487" s="22"/>
      <c r="B487" s="22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  <c r="AG487" s="22"/>
      <c r="AH487" s="22"/>
      <c r="AI487" s="22"/>
      <c r="AJ487" s="22"/>
      <c r="AK487" s="22"/>
      <c r="AL487" s="22"/>
    </row>
    <row r="488" spans="1:38" ht="13.5" customHeight="1">
      <c r="A488" s="22"/>
      <c r="B488" s="22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  <c r="AG488" s="22"/>
      <c r="AH488" s="22"/>
      <c r="AI488" s="22"/>
      <c r="AJ488" s="22"/>
      <c r="AK488" s="22"/>
      <c r="AL488" s="22"/>
    </row>
    <row r="489" spans="1:38" ht="13.5" customHeight="1">
      <c r="A489" s="22"/>
      <c r="B489" s="22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  <c r="AG489" s="22"/>
      <c r="AH489" s="22"/>
      <c r="AI489" s="22"/>
      <c r="AJ489" s="22"/>
      <c r="AK489" s="22"/>
      <c r="AL489" s="22"/>
    </row>
    <row r="490" spans="1:38" ht="13.5" customHeight="1">
      <c r="A490" s="22"/>
      <c r="B490" s="22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  <c r="AG490" s="22"/>
      <c r="AH490" s="22"/>
      <c r="AI490" s="22"/>
      <c r="AJ490" s="22"/>
      <c r="AK490" s="22"/>
      <c r="AL490" s="22"/>
    </row>
    <row r="491" spans="1:38" ht="13.5" customHeight="1">
      <c r="A491" s="22"/>
      <c r="B491" s="22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  <c r="AG491" s="22"/>
      <c r="AH491" s="22"/>
      <c r="AI491" s="22"/>
      <c r="AJ491" s="22"/>
      <c r="AK491" s="22"/>
      <c r="AL491" s="22"/>
    </row>
    <row r="492" spans="1:38" ht="13.5" customHeight="1">
      <c r="A492" s="22"/>
      <c r="B492" s="22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  <c r="AG492" s="22"/>
      <c r="AH492" s="22"/>
      <c r="AI492" s="22"/>
      <c r="AJ492" s="22"/>
      <c r="AK492" s="22"/>
      <c r="AL492" s="22"/>
    </row>
    <row r="493" spans="1:38" ht="13.5" customHeight="1">
      <c r="A493" s="22"/>
      <c r="B493" s="22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  <c r="AG493" s="22"/>
      <c r="AH493" s="22"/>
      <c r="AI493" s="22"/>
      <c r="AJ493" s="22"/>
      <c r="AK493" s="22"/>
      <c r="AL493" s="22"/>
    </row>
    <row r="494" spans="1:38" ht="13.5" customHeight="1">
      <c r="A494" s="22"/>
      <c r="B494" s="22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  <c r="AG494" s="22"/>
      <c r="AH494" s="22"/>
      <c r="AI494" s="22"/>
      <c r="AJ494" s="22"/>
      <c r="AK494" s="22"/>
      <c r="AL494" s="22"/>
    </row>
    <row r="495" spans="1:38" ht="13.5" customHeight="1">
      <c r="A495" s="22"/>
      <c r="B495" s="22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  <c r="AG495" s="22"/>
      <c r="AH495" s="22"/>
      <c r="AI495" s="22"/>
      <c r="AJ495" s="22"/>
      <c r="AK495" s="22"/>
      <c r="AL495" s="22"/>
    </row>
    <row r="496" spans="1:38" ht="13.5" customHeight="1">
      <c r="A496" s="22"/>
      <c r="B496" s="22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  <c r="AG496" s="22"/>
      <c r="AH496" s="22"/>
      <c r="AI496" s="22"/>
      <c r="AJ496" s="22"/>
      <c r="AK496" s="22"/>
      <c r="AL496" s="22"/>
    </row>
    <row r="497" spans="1:38" ht="13.5" customHeight="1">
      <c r="A497" s="22"/>
      <c r="B497" s="22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  <c r="AG497" s="22"/>
      <c r="AH497" s="22"/>
      <c r="AI497" s="22"/>
      <c r="AJ497" s="22"/>
      <c r="AK497" s="22"/>
      <c r="AL497" s="22"/>
    </row>
    <row r="498" spans="1:38" ht="13.5" customHeight="1">
      <c r="A498" s="22"/>
      <c r="B498" s="22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  <c r="AG498" s="22"/>
      <c r="AH498" s="22"/>
      <c r="AI498" s="22"/>
      <c r="AJ498" s="22"/>
      <c r="AK498" s="22"/>
      <c r="AL498" s="22"/>
    </row>
    <row r="499" spans="1:38" ht="13.5" customHeight="1">
      <c r="A499" s="22"/>
      <c r="B499" s="22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  <c r="AG499" s="22"/>
      <c r="AH499" s="22"/>
      <c r="AI499" s="22"/>
      <c r="AJ499" s="22"/>
      <c r="AK499" s="22"/>
      <c r="AL499" s="22"/>
    </row>
    <row r="500" spans="1:38" ht="13.5" customHeight="1">
      <c r="A500" s="22"/>
      <c r="B500" s="22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  <c r="AG500" s="22"/>
      <c r="AH500" s="22"/>
      <c r="AI500" s="22"/>
      <c r="AJ500" s="22"/>
      <c r="AK500" s="22"/>
      <c r="AL500" s="22"/>
    </row>
    <row r="501" spans="1:38" ht="13.5" customHeight="1">
      <c r="A501" s="22"/>
      <c r="B501" s="22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  <c r="AG501" s="22"/>
      <c r="AH501" s="22"/>
      <c r="AI501" s="22"/>
      <c r="AJ501" s="22"/>
      <c r="AK501" s="22"/>
      <c r="AL501" s="22"/>
    </row>
    <row r="502" spans="1:38" ht="13.5" customHeight="1">
      <c r="A502" s="22"/>
      <c r="B502" s="22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  <c r="AG502" s="22"/>
      <c r="AH502" s="22"/>
      <c r="AI502" s="22"/>
      <c r="AJ502" s="22"/>
      <c r="AK502" s="22"/>
      <c r="AL502" s="22"/>
    </row>
    <row r="503" spans="1:38" ht="13.5" customHeight="1">
      <c r="A503" s="22"/>
      <c r="B503" s="22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  <c r="AG503" s="22"/>
      <c r="AH503" s="22"/>
      <c r="AI503" s="22"/>
      <c r="AJ503" s="22"/>
      <c r="AK503" s="22"/>
      <c r="AL503" s="22"/>
    </row>
    <row r="504" spans="1:38" ht="13.5" customHeight="1">
      <c r="A504" s="22"/>
      <c r="B504" s="22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  <c r="AG504" s="22"/>
      <c r="AH504" s="22"/>
      <c r="AI504" s="22"/>
      <c r="AJ504" s="22"/>
      <c r="AK504" s="22"/>
      <c r="AL504" s="22"/>
    </row>
    <row r="505" spans="1:38" ht="13.5" customHeight="1">
      <c r="A505" s="22"/>
      <c r="B505" s="22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  <c r="AG505" s="22"/>
      <c r="AH505" s="22"/>
      <c r="AI505" s="22"/>
      <c r="AJ505" s="22"/>
      <c r="AK505" s="22"/>
      <c r="AL505" s="22"/>
    </row>
    <row r="506" spans="1:38" ht="13.5" customHeight="1">
      <c r="A506" s="22"/>
      <c r="B506" s="22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  <c r="AG506" s="22"/>
      <c r="AH506" s="22"/>
      <c r="AI506" s="22"/>
      <c r="AJ506" s="22"/>
      <c r="AK506" s="22"/>
      <c r="AL506" s="22"/>
    </row>
    <row r="507" spans="1:38" ht="13.5" customHeight="1">
      <c r="A507" s="22"/>
      <c r="B507" s="22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  <c r="AG507" s="22"/>
      <c r="AH507" s="22"/>
      <c r="AI507" s="22"/>
      <c r="AJ507" s="22"/>
      <c r="AK507" s="22"/>
      <c r="AL507" s="22"/>
    </row>
    <row r="508" spans="1:38" ht="13.5" customHeight="1">
      <c r="A508" s="22"/>
      <c r="B508" s="22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  <c r="AG508" s="22"/>
      <c r="AH508" s="22"/>
      <c r="AI508" s="22"/>
      <c r="AJ508" s="22"/>
      <c r="AK508" s="22"/>
      <c r="AL508" s="22"/>
    </row>
    <row r="509" spans="1:38" ht="13.5" customHeight="1">
      <c r="A509" s="22"/>
      <c r="B509" s="22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  <c r="AG509" s="22"/>
      <c r="AH509" s="22"/>
      <c r="AI509" s="22"/>
      <c r="AJ509" s="22"/>
      <c r="AK509" s="22"/>
      <c r="AL509" s="22"/>
    </row>
    <row r="510" spans="1:38" ht="13.5" customHeight="1">
      <c r="A510" s="22"/>
      <c r="B510" s="22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  <c r="AG510" s="22"/>
      <c r="AH510" s="22"/>
      <c r="AI510" s="22"/>
      <c r="AJ510" s="22"/>
      <c r="AK510" s="22"/>
      <c r="AL510" s="22"/>
    </row>
    <row r="511" spans="1:38" ht="13.5" customHeight="1">
      <c r="A511" s="22"/>
      <c r="B511" s="22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  <c r="AG511" s="22"/>
      <c r="AH511" s="22"/>
      <c r="AI511" s="22"/>
      <c r="AJ511" s="22"/>
      <c r="AK511" s="22"/>
      <c r="AL511" s="22"/>
    </row>
    <row r="512" spans="1:38" ht="13.5" customHeight="1">
      <c r="A512" s="22"/>
      <c r="B512" s="22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  <c r="AG512" s="22"/>
      <c r="AH512" s="22"/>
      <c r="AI512" s="22"/>
      <c r="AJ512" s="22"/>
      <c r="AK512" s="22"/>
      <c r="AL512" s="22"/>
    </row>
    <row r="513" spans="1:38" ht="13.5" customHeight="1">
      <c r="A513" s="22"/>
      <c r="B513" s="22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  <c r="AG513" s="22"/>
      <c r="AH513" s="22"/>
      <c r="AI513" s="22"/>
      <c r="AJ513" s="22"/>
      <c r="AK513" s="22"/>
      <c r="AL513" s="22"/>
    </row>
    <row r="514" spans="1:38" ht="13.5" customHeight="1">
      <c r="A514" s="22"/>
      <c r="B514" s="22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  <c r="AG514" s="22"/>
      <c r="AH514" s="22"/>
      <c r="AI514" s="22"/>
      <c r="AJ514" s="22"/>
      <c r="AK514" s="22"/>
      <c r="AL514" s="22"/>
    </row>
    <row r="515" spans="1:38" ht="13.5" customHeight="1">
      <c r="A515" s="22"/>
      <c r="B515" s="22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  <c r="AG515" s="22"/>
      <c r="AH515" s="22"/>
      <c r="AI515" s="22"/>
      <c r="AJ515" s="22"/>
      <c r="AK515" s="22"/>
      <c r="AL515" s="22"/>
    </row>
    <row r="516" spans="1:38" ht="13.5" customHeight="1">
      <c r="A516" s="22"/>
      <c r="B516" s="22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  <c r="AG516" s="22"/>
      <c r="AH516" s="22"/>
      <c r="AI516" s="22"/>
      <c r="AJ516" s="22"/>
      <c r="AK516" s="22"/>
      <c r="AL516" s="22"/>
    </row>
    <row r="517" spans="1:38" ht="13.5" customHeight="1">
      <c r="A517" s="22"/>
      <c r="B517" s="22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  <c r="AG517" s="22"/>
      <c r="AH517" s="22"/>
      <c r="AI517" s="22"/>
      <c r="AJ517" s="22"/>
      <c r="AK517" s="22"/>
      <c r="AL517" s="22"/>
    </row>
    <row r="518" spans="1:38" ht="13.5" customHeight="1">
      <c r="A518" s="22"/>
      <c r="B518" s="22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  <c r="AG518" s="22"/>
      <c r="AH518" s="22"/>
      <c r="AI518" s="22"/>
      <c r="AJ518" s="22"/>
      <c r="AK518" s="22"/>
      <c r="AL518" s="22"/>
    </row>
    <row r="519" spans="1:38" ht="13.5" customHeight="1">
      <c r="A519" s="22"/>
      <c r="B519" s="22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  <c r="AG519" s="22"/>
      <c r="AH519" s="22"/>
      <c r="AI519" s="22"/>
      <c r="AJ519" s="22"/>
      <c r="AK519" s="22"/>
      <c r="AL519" s="22"/>
    </row>
    <row r="520" spans="1:38" ht="13.5" customHeight="1">
      <c r="A520" s="22"/>
      <c r="B520" s="22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  <c r="AG520" s="22"/>
      <c r="AH520" s="22"/>
      <c r="AI520" s="22"/>
      <c r="AJ520" s="22"/>
      <c r="AK520" s="22"/>
      <c r="AL520" s="22"/>
    </row>
    <row r="521" spans="1:38" ht="13.5" customHeight="1">
      <c r="A521" s="22"/>
      <c r="B521" s="22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  <c r="AG521" s="22"/>
      <c r="AH521" s="22"/>
      <c r="AI521" s="22"/>
      <c r="AJ521" s="22"/>
      <c r="AK521" s="22"/>
      <c r="AL521" s="22"/>
    </row>
    <row r="522" spans="1:38" ht="13.5" customHeight="1">
      <c r="A522" s="22"/>
      <c r="B522" s="22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  <c r="AG522" s="22"/>
      <c r="AH522" s="22"/>
      <c r="AI522" s="22"/>
      <c r="AJ522" s="22"/>
      <c r="AK522" s="22"/>
      <c r="AL522" s="22"/>
    </row>
    <row r="523" spans="1:38" ht="13.5" customHeight="1">
      <c r="A523" s="22"/>
      <c r="B523" s="22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  <c r="AG523" s="22"/>
      <c r="AH523" s="22"/>
      <c r="AI523" s="22"/>
      <c r="AJ523" s="22"/>
      <c r="AK523" s="22"/>
      <c r="AL523" s="22"/>
    </row>
    <row r="524" spans="1:38" ht="13.5" customHeight="1">
      <c r="A524" s="22"/>
      <c r="B524" s="22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  <c r="AG524" s="22"/>
      <c r="AH524" s="22"/>
      <c r="AI524" s="22"/>
      <c r="AJ524" s="22"/>
      <c r="AK524" s="22"/>
      <c r="AL524" s="22"/>
    </row>
    <row r="525" spans="1:38" ht="13.5" customHeight="1">
      <c r="A525" s="22"/>
      <c r="B525" s="22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  <c r="AG525" s="22"/>
      <c r="AH525" s="22"/>
      <c r="AI525" s="22"/>
      <c r="AJ525" s="22"/>
      <c r="AK525" s="22"/>
      <c r="AL525" s="22"/>
    </row>
    <row r="526" spans="1:38" ht="13.5" customHeight="1">
      <c r="A526" s="22"/>
      <c r="B526" s="22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  <c r="AG526" s="22"/>
      <c r="AH526" s="22"/>
      <c r="AI526" s="22"/>
      <c r="AJ526" s="22"/>
      <c r="AK526" s="22"/>
      <c r="AL526" s="22"/>
    </row>
    <row r="527" spans="1:38" ht="13.5" customHeight="1">
      <c r="A527" s="22"/>
      <c r="B527" s="22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  <c r="AG527" s="22"/>
      <c r="AH527" s="22"/>
      <c r="AI527" s="22"/>
      <c r="AJ527" s="22"/>
      <c r="AK527" s="22"/>
      <c r="AL527" s="22"/>
    </row>
    <row r="528" spans="1:38" ht="13.5" customHeight="1">
      <c r="A528" s="22"/>
      <c r="B528" s="22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  <c r="AG528" s="22"/>
      <c r="AH528" s="22"/>
      <c r="AI528" s="22"/>
      <c r="AJ528" s="22"/>
      <c r="AK528" s="22"/>
      <c r="AL528" s="22"/>
    </row>
    <row r="529" spans="1:38" ht="13.5" customHeight="1">
      <c r="A529" s="22"/>
      <c r="B529" s="22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  <c r="AG529" s="22"/>
      <c r="AH529" s="22"/>
      <c r="AI529" s="22"/>
      <c r="AJ529" s="22"/>
      <c r="AK529" s="22"/>
      <c r="AL529" s="22"/>
    </row>
    <row r="530" spans="1:38" ht="13.5" customHeight="1">
      <c r="A530" s="22"/>
      <c r="B530" s="22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  <c r="AG530" s="22"/>
      <c r="AH530" s="22"/>
      <c r="AI530" s="22"/>
      <c r="AJ530" s="22"/>
      <c r="AK530" s="22"/>
      <c r="AL530" s="22"/>
    </row>
    <row r="531" spans="1:38" ht="13.5" customHeight="1">
      <c r="A531" s="22"/>
      <c r="B531" s="22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  <c r="AG531" s="22"/>
      <c r="AH531" s="22"/>
      <c r="AI531" s="22"/>
      <c r="AJ531" s="22"/>
      <c r="AK531" s="22"/>
      <c r="AL531" s="22"/>
    </row>
    <row r="532" spans="1:38" ht="13.5" customHeight="1">
      <c r="A532" s="22"/>
      <c r="B532" s="22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  <c r="AG532" s="22"/>
      <c r="AH532" s="22"/>
      <c r="AI532" s="22"/>
      <c r="AJ532" s="22"/>
      <c r="AK532" s="22"/>
      <c r="AL532" s="22"/>
    </row>
    <row r="533" spans="1:38" ht="13.5" customHeight="1">
      <c r="A533" s="22"/>
      <c r="B533" s="22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  <c r="AG533" s="22"/>
      <c r="AH533" s="22"/>
      <c r="AI533" s="22"/>
      <c r="AJ533" s="22"/>
      <c r="AK533" s="22"/>
      <c r="AL533" s="22"/>
    </row>
    <row r="534" spans="1:38" ht="13.5" customHeight="1">
      <c r="A534" s="22"/>
      <c r="B534" s="22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  <c r="AG534" s="22"/>
      <c r="AH534" s="22"/>
      <c r="AI534" s="22"/>
      <c r="AJ534" s="22"/>
      <c r="AK534" s="22"/>
      <c r="AL534" s="22"/>
    </row>
    <row r="535" spans="1:38" ht="13.5" customHeight="1">
      <c r="A535" s="22"/>
      <c r="B535" s="22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  <c r="AG535" s="22"/>
      <c r="AH535" s="22"/>
      <c r="AI535" s="22"/>
      <c r="AJ535" s="22"/>
      <c r="AK535" s="22"/>
      <c r="AL535" s="22"/>
    </row>
    <row r="536" spans="1:38" ht="13.5" customHeight="1">
      <c r="A536" s="22"/>
      <c r="B536" s="22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  <c r="AG536" s="22"/>
      <c r="AH536" s="22"/>
      <c r="AI536" s="22"/>
      <c r="AJ536" s="22"/>
      <c r="AK536" s="22"/>
      <c r="AL536" s="22"/>
    </row>
    <row r="537" spans="1:38" ht="13.5" customHeight="1">
      <c r="A537" s="22"/>
      <c r="B537" s="22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  <c r="AG537" s="22"/>
      <c r="AH537" s="22"/>
      <c r="AI537" s="22"/>
      <c r="AJ537" s="22"/>
      <c r="AK537" s="22"/>
      <c r="AL537" s="22"/>
    </row>
    <row r="538" spans="1:38" ht="13.5" customHeight="1">
      <c r="A538" s="22"/>
      <c r="B538" s="22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  <c r="AG538" s="22"/>
      <c r="AH538" s="22"/>
      <c r="AI538" s="22"/>
      <c r="AJ538" s="22"/>
      <c r="AK538" s="22"/>
      <c r="AL538" s="22"/>
    </row>
    <row r="539" spans="1:38" ht="13.5" customHeight="1">
      <c r="A539" s="22"/>
      <c r="B539" s="22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  <c r="AG539" s="22"/>
      <c r="AH539" s="22"/>
      <c r="AI539" s="22"/>
      <c r="AJ539" s="22"/>
      <c r="AK539" s="22"/>
      <c r="AL539" s="22"/>
    </row>
    <row r="540" spans="1:38" ht="13.5" customHeight="1">
      <c r="A540" s="22"/>
      <c r="B540" s="22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  <c r="AG540" s="22"/>
      <c r="AH540" s="22"/>
      <c r="AI540" s="22"/>
      <c r="AJ540" s="22"/>
      <c r="AK540" s="22"/>
      <c r="AL540" s="22"/>
    </row>
    <row r="541" spans="1:38" ht="13.5" customHeight="1">
      <c r="A541" s="22"/>
      <c r="B541" s="22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  <c r="AG541" s="22"/>
      <c r="AH541" s="22"/>
      <c r="AI541" s="22"/>
      <c r="AJ541" s="22"/>
      <c r="AK541" s="22"/>
      <c r="AL541" s="22"/>
    </row>
    <row r="542" spans="1:38" ht="13.5" customHeight="1">
      <c r="A542" s="22"/>
      <c r="B542" s="22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  <c r="AG542" s="22"/>
      <c r="AH542" s="22"/>
      <c r="AI542" s="22"/>
      <c r="AJ542" s="22"/>
      <c r="AK542" s="22"/>
      <c r="AL542" s="22"/>
    </row>
    <row r="543" spans="1:38" ht="13.5" customHeight="1">
      <c r="A543" s="22"/>
      <c r="B543" s="22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  <c r="AG543" s="22"/>
      <c r="AH543" s="22"/>
      <c r="AI543" s="22"/>
      <c r="AJ543" s="22"/>
      <c r="AK543" s="22"/>
      <c r="AL543" s="22"/>
    </row>
    <row r="544" spans="1:38" ht="13.5" customHeight="1">
      <c r="A544" s="22"/>
      <c r="B544" s="22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  <c r="AG544" s="22"/>
      <c r="AH544" s="22"/>
      <c r="AI544" s="22"/>
      <c r="AJ544" s="22"/>
      <c r="AK544" s="22"/>
      <c r="AL544" s="22"/>
    </row>
    <row r="545" spans="1:38" ht="13.5" customHeight="1">
      <c r="A545" s="22"/>
      <c r="B545" s="22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  <c r="AG545" s="22"/>
      <c r="AH545" s="22"/>
      <c r="AI545" s="22"/>
      <c r="AJ545" s="22"/>
      <c r="AK545" s="22"/>
      <c r="AL545" s="22"/>
    </row>
    <row r="546" spans="1:38" ht="13.5" customHeight="1">
      <c r="A546" s="22"/>
      <c r="B546" s="22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  <c r="AG546" s="22"/>
      <c r="AH546" s="22"/>
      <c r="AI546" s="22"/>
      <c r="AJ546" s="22"/>
      <c r="AK546" s="22"/>
      <c r="AL546" s="22"/>
    </row>
    <row r="547" spans="1:38" ht="13.5" customHeight="1">
      <c r="A547" s="22"/>
      <c r="B547" s="22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  <c r="AG547" s="22"/>
      <c r="AH547" s="22"/>
      <c r="AI547" s="22"/>
      <c r="AJ547" s="22"/>
      <c r="AK547" s="22"/>
      <c r="AL547" s="22"/>
    </row>
    <row r="548" spans="1:38" ht="13.5" customHeight="1">
      <c r="A548" s="22"/>
      <c r="B548" s="22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  <c r="AG548" s="22"/>
      <c r="AH548" s="22"/>
      <c r="AI548" s="22"/>
      <c r="AJ548" s="22"/>
      <c r="AK548" s="22"/>
      <c r="AL548" s="22"/>
    </row>
    <row r="549" spans="1:38" ht="13.5" customHeight="1">
      <c r="A549" s="22"/>
      <c r="B549" s="22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  <c r="AG549" s="22"/>
      <c r="AH549" s="22"/>
      <c r="AI549" s="22"/>
      <c r="AJ549" s="22"/>
      <c r="AK549" s="22"/>
      <c r="AL549" s="22"/>
    </row>
    <row r="550" spans="1:38" ht="13.5" customHeight="1">
      <c r="A550" s="22"/>
      <c r="B550" s="22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  <c r="AG550" s="22"/>
      <c r="AH550" s="22"/>
      <c r="AI550" s="22"/>
      <c r="AJ550" s="22"/>
      <c r="AK550" s="22"/>
      <c r="AL550" s="22"/>
    </row>
    <row r="551" spans="1:38" ht="13.5" customHeight="1">
      <c r="A551" s="22"/>
      <c r="B551" s="22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  <c r="AG551" s="22"/>
      <c r="AH551" s="22"/>
      <c r="AI551" s="22"/>
      <c r="AJ551" s="22"/>
      <c r="AK551" s="22"/>
      <c r="AL551" s="22"/>
    </row>
    <row r="552" spans="1:38" ht="13.5" customHeight="1">
      <c r="A552" s="22"/>
      <c r="B552" s="22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  <c r="AG552" s="22"/>
      <c r="AH552" s="22"/>
      <c r="AI552" s="22"/>
      <c r="AJ552" s="22"/>
      <c r="AK552" s="22"/>
      <c r="AL552" s="22"/>
    </row>
    <row r="553" spans="1:38" ht="13.5" customHeight="1">
      <c r="A553" s="22"/>
      <c r="B553" s="22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  <c r="AG553" s="22"/>
      <c r="AH553" s="22"/>
      <c r="AI553" s="22"/>
      <c r="AJ553" s="22"/>
      <c r="AK553" s="22"/>
      <c r="AL553" s="22"/>
    </row>
    <row r="554" spans="1:38" ht="13.5" customHeight="1">
      <c r="A554" s="22"/>
      <c r="B554" s="22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  <c r="AG554" s="22"/>
      <c r="AH554" s="22"/>
      <c r="AI554" s="22"/>
      <c r="AJ554" s="22"/>
      <c r="AK554" s="22"/>
      <c r="AL554" s="22"/>
    </row>
    <row r="555" spans="1:38" ht="13.5" customHeight="1">
      <c r="A555" s="22"/>
      <c r="B555" s="22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  <c r="AG555" s="22"/>
      <c r="AH555" s="22"/>
      <c r="AI555" s="22"/>
      <c r="AJ555" s="22"/>
      <c r="AK555" s="22"/>
      <c r="AL555" s="22"/>
    </row>
    <row r="556" spans="1:38" ht="13.5" customHeight="1">
      <c r="A556" s="22"/>
      <c r="B556" s="22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  <c r="AG556" s="22"/>
      <c r="AH556" s="22"/>
      <c r="AI556" s="22"/>
      <c r="AJ556" s="22"/>
      <c r="AK556" s="22"/>
      <c r="AL556" s="22"/>
    </row>
    <row r="557" spans="1:38" ht="13.5" customHeight="1">
      <c r="A557" s="22"/>
      <c r="B557" s="22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  <c r="AG557" s="22"/>
      <c r="AH557" s="22"/>
      <c r="AI557" s="22"/>
      <c r="AJ557" s="22"/>
      <c r="AK557" s="22"/>
      <c r="AL557" s="22"/>
    </row>
    <row r="558" spans="1:38" ht="13.5" customHeight="1">
      <c r="A558" s="22"/>
      <c r="B558" s="22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  <c r="AG558" s="22"/>
      <c r="AH558" s="22"/>
      <c r="AI558" s="22"/>
      <c r="AJ558" s="22"/>
      <c r="AK558" s="22"/>
      <c r="AL558" s="22"/>
    </row>
    <row r="559" spans="1:38" ht="13.5" customHeight="1">
      <c r="A559" s="22"/>
      <c r="B559" s="22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  <c r="AG559" s="22"/>
      <c r="AH559" s="22"/>
      <c r="AI559" s="22"/>
      <c r="AJ559" s="22"/>
      <c r="AK559" s="22"/>
      <c r="AL559" s="22"/>
    </row>
    <row r="560" spans="1:38" ht="13.5" customHeight="1">
      <c r="A560" s="22"/>
      <c r="B560" s="22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  <c r="AG560" s="22"/>
      <c r="AH560" s="22"/>
      <c r="AI560" s="22"/>
      <c r="AJ560" s="22"/>
      <c r="AK560" s="22"/>
      <c r="AL560" s="22"/>
    </row>
    <row r="561" spans="1:38" ht="13.5" customHeight="1">
      <c r="A561" s="22"/>
      <c r="B561" s="22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  <c r="AG561" s="22"/>
      <c r="AH561" s="22"/>
      <c r="AI561" s="22"/>
      <c r="AJ561" s="22"/>
      <c r="AK561" s="22"/>
      <c r="AL561" s="22"/>
    </row>
    <row r="562" spans="1:38" ht="13.5" customHeight="1">
      <c r="A562" s="22"/>
      <c r="B562" s="22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  <c r="AG562" s="22"/>
      <c r="AH562" s="22"/>
      <c r="AI562" s="22"/>
      <c r="AJ562" s="22"/>
      <c r="AK562" s="22"/>
      <c r="AL562" s="22"/>
    </row>
    <row r="563" spans="1:38" ht="13.5" customHeight="1">
      <c r="A563" s="22"/>
      <c r="B563" s="22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  <c r="AG563" s="22"/>
      <c r="AH563" s="22"/>
      <c r="AI563" s="22"/>
      <c r="AJ563" s="22"/>
      <c r="AK563" s="22"/>
      <c r="AL563" s="22"/>
    </row>
    <row r="564" spans="1:38" ht="13.5" customHeight="1">
      <c r="A564" s="22"/>
      <c r="B564" s="22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  <c r="AG564" s="22"/>
      <c r="AH564" s="22"/>
      <c r="AI564" s="22"/>
      <c r="AJ564" s="22"/>
      <c r="AK564" s="22"/>
      <c r="AL564" s="22"/>
    </row>
    <row r="565" spans="1:38" ht="13.5" customHeight="1">
      <c r="A565" s="22"/>
      <c r="B565" s="22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  <c r="AG565" s="22"/>
      <c r="AH565" s="22"/>
      <c r="AI565" s="22"/>
      <c r="AJ565" s="22"/>
      <c r="AK565" s="22"/>
      <c r="AL565" s="22"/>
    </row>
    <row r="566" spans="1:38" ht="13.5" customHeight="1">
      <c r="A566" s="22"/>
      <c r="B566" s="22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  <c r="AG566" s="22"/>
      <c r="AH566" s="22"/>
      <c r="AI566" s="22"/>
      <c r="AJ566" s="22"/>
      <c r="AK566" s="22"/>
      <c r="AL566" s="22"/>
    </row>
    <row r="567" spans="1:38" ht="13.5" customHeight="1">
      <c r="A567" s="22"/>
      <c r="B567" s="22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  <c r="AG567" s="22"/>
      <c r="AH567" s="22"/>
      <c r="AI567" s="22"/>
      <c r="AJ567" s="22"/>
      <c r="AK567" s="22"/>
      <c r="AL567" s="22"/>
    </row>
    <row r="568" spans="1:38" ht="13.5" customHeight="1">
      <c r="A568" s="22"/>
      <c r="B568" s="22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  <c r="AG568" s="22"/>
      <c r="AH568" s="22"/>
      <c r="AI568" s="22"/>
      <c r="AJ568" s="22"/>
      <c r="AK568" s="22"/>
      <c r="AL568" s="22"/>
    </row>
    <row r="569" spans="1:38" ht="13.5" customHeight="1">
      <c r="A569" s="22"/>
      <c r="B569" s="22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  <c r="AG569" s="22"/>
      <c r="AH569" s="22"/>
      <c r="AI569" s="22"/>
      <c r="AJ569" s="22"/>
      <c r="AK569" s="22"/>
      <c r="AL569" s="22"/>
    </row>
    <row r="570" spans="1:38" ht="13.5" customHeight="1">
      <c r="A570" s="22"/>
      <c r="B570" s="22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  <c r="AG570" s="22"/>
      <c r="AH570" s="22"/>
      <c r="AI570" s="22"/>
      <c r="AJ570" s="22"/>
      <c r="AK570" s="22"/>
      <c r="AL570" s="22"/>
    </row>
    <row r="571" spans="1:38" ht="13.5" customHeight="1">
      <c r="A571" s="22"/>
      <c r="B571" s="22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  <c r="AG571" s="22"/>
      <c r="AH571" s="22"/>
      <c r="AI571" s="22"/>
      <c r="AJ571" s="22"/>
      <c r="AK571" s="22"/>
      <c r="AL571" s="22"/>
    </row>
    <row r="572" spans="1:38" ht="13.5" customHeight="1">
      <c r="A572" s="22"/>
      <c r="B572" s="22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  <c r="AG572" s="22"/>
      <c r="AH572" s="22"/>
      <c r="AI572" s="22"/>
      <c r="AJ572" s="22"/>
      <c r="AK572" s="22"/>
      <c r="AL572" s="22"/>
    </row>
    <row r="573" spans="1:38" ht="13.5" customHeight="1">
      <c r="A573" s="22"/>
      <c r="B573" s="22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  <c r="AG573" s="22"/>
      <c r="AH573" s="22"/>
      <c r="AI573" s="22"/>
      <c r="AJ573" s="22"/>
      <c r="AK573" s="22"/>
      <c r="AL573" s="22"/>
    </row>
    <row r="574" spans="1:38" ht="13.5" customHeight="1">
      <c r="A574" s="22"/>
      <c r="B574" s="22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  <c r="AG574" s="22"/>
      <c r="AH574" s="22"/>
      <c r="AI574" s="22"/>
      <c r="AJ574" s="22"/>
      <c r="AK574" s="22"/>
      <c r="AL574" s="22"/>
    </row>
    <row r="575" spans="1:38" ht="13.5" customHeight="1">
      <c r="A575" s="22"/>
      <c r="B575" s="22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  <c r="AG575" s="22"/>
      <c r="AH575" s="22"/>
      <c r="AI575" s="22"/>
      <c r="AJ575" s="22"/>
      <c r="AK575" s="22"/>
      <c r="AL575" s="22"/>
    </row>
    <row r="576" spans="1:38" ht="13.5" customHeight="1">
      <c r="A576" s="22"/>
      <c r="B576" s="22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  <c r="AG576" s="22"/>
      <c r="AH576" s="22"/>
      <c r="AI576" s="22"/>
      <c r="AJ576" s="22"/>
      <c r="AK576" s="22"/>
      <c r="AL576" s="22"/>
    </row>
    <row r="577" spans="1:38" ht="13.5" customHeight="1">
      <c r="A577" s="22"/>
      <c r="B577" s="22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  <c r="AG577" s="22"/>
      <c r="AH577" s="22"/>
      <c r="AI577" s="22"/>
      <c r="AJ577" s="22"/>
      <c r="AK577" s="22"/>
      <c r="AL577" s="22"/>
    </row>
    <row r="578" spans="1:38" ht="13.5" customHeight="1">
      <c r="A578" s="22"/>
      <c r="B578" s="22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  <c r="AG578" s="22"/>
      <c r="AH578" s="22"/>
      <c r="AI578" s="22"/>
      <c r="AJ578" s="22"/>
      <c r="AK578" s="22"/>
      <c r="AL578" s="22"/>
    </row>
    <row r="579" spans="1:38" ht="13.5" customHeight="1">
      <c r="A579" s="22"/>
      <c r="B579" s="22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  <c r="AG579" s="22"/>
      <c r="AH579" s="22"/>
      <c r="AI579" s="22"/>
      <c r="AJ579" s="22"/>
      <c r="AK579" s="22"/>
      <c r="AL579" s="22"/>
    </row>
    <row r="580" spans="1:38" ht="13.5" customHeight="1">
      <c r="A580" s="22"/>
      <c r="B580" s="22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  <c r="AG580" s="22"/>
      <c r="AH580" s="22"/>
      <c r="AI580" s="22"/>
      <c r="AJ580" s="22"/>
      <c r="AK580" s="22"/>
      <c r="AL580" s="22"/>
    </row>
    <row r="581" spans="1:38" ht="13.5" customHeight="1">
      <c r="A581" s="22"/>
      <c r="B581" s="22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  <c r="AG581" s="22"/>
      <c r="AH581" s="22"/>
      <c r="AI581" s="22"/>
      <c r="AJ581" s="22"/>
      <c r="AK581" s="22"/>
      <c r="AL581" s="22"/>
    </row>
    <row r="582" spans="1:38" ht="13.5" customHeight="1">
      <c r="A582" s="22"/>
      <c r="B582" s="22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  <c r="AG582" s="22"/>
      <c r="AH582" s="22"/>
      <c r="AI582" s="22"/>
      <c r="AJ582" s="22"/>
      <c r="AK582" s="22"/>
      <c r="AL582" s="22"/>
    </row>
    <row r="583" spans="1:38" ht="13.5" customHeight="1">
      <c r="A583" s="22"/>
      <c r="B583" s="22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  <c r="AG583" s="22"/>
      <c r="AH583" s="22"/>
      <c r="AI583" s="22"/>
      <c r="AJ583" s="22"/>
      <c r="AK583" s="22"/>
      <c r="AL583" s="22"/>
    </row>
    <row r="584" spans="1:38" ht="13.5" customHeight="1">
      <c r="A584" s="22"/>
      <c r="B584" s="22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  <c r="AG584" s="22"/>
      <c r="AH584" s="22"/>
      <c r="AI584" s="22"/>
      <c r="AJ584" s="22"/>
      <c r="AK584" s="22"/>
      <c r="AL584" s="22"/>
    </row>
    <row r="585" spans="1:38" ht="13.5" customHeight="1">
      <c r="A585" s="22"/>
      <c r="B585" s="22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  <c r="AG585" s="22"/>
      <c r="AH585" s="22"/>
      <c r="AI585" s="22"/>
      <c r="AJ585" s="22"/>
      <c r="AK585" s="22"/>
      <c r="AL585" s="22"/>
    </row>
    <row r="586" spans="1:38" ht="13.5" customHeight="1">
      <c r="A586" s="22"/>
      <c r="B586" s="22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  <c r="AG586" s="22"/>
      <c r="AH586" s="22"/>
      <c r="AI586" s="22"/>
      <c r="AJ586" s="22"/>
      <c r="AK586" s="22"/>
      <c r="AL586" s="22"/>
    </row>
    <row r="587" spans="1:38" ht="13.5" customHeight="1">
      <c r="A587" s="22"/>
      <c r="B587" s="22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  <c r="AG587" s="22"/>
      <c r="AH587" s="22"/>
      <c r="AI587" s="22"/>
      <c r="AJ587" s="22"/>
      <c r="AK587" s="22"/>
      <c r="AL587" s="22"/>
    </row>
    <row r="588" spans="1:38" ht="13.5" customHeight="1">
      <c r="A588" s="22"/>
      <c r="B588" s="22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  <c r="AG588" s="22"/>
      <c r="AH588" s="22"/>
      <c r="AI588" s="22"/>
      <c r="AJ588" s="22"/>
      <c r="AK588" s="22"/>
      <c r="AL588" s="22"/>
    </row>
    <row r="589" spans="1:38" ht="13.5" customHeight="1">
      <c r="A589" s="22"/>
      <c r="B589" s="22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  <c r="AG589" s="22"/>
      <c r="AH589" s="22"/>
      <c r="AI589" s="22"/>
      <c r="AJ589" s="22"/>
      <c r="AK589" s="22"/>
      <c r="AL589" s="22"/>
    </row>
    <row r="590" spans="1:38" ht="13.5" customHeight="1">
      <c r="A590" s="22"/>
      <c r="B590" s="22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  <c r="AG590" s="22"/>
      <c r="AH590" s="22"/>
      <c r="AI590" s="22"/>
      <c r="AJ590" s="22"/>
      <c r="AK590" s="22"/>
      <c r="AL590" s="22"/>
    </row>
    <row r="591" spans="1:38" ht="13.5" customHeight="1">
      <c r="A591" s="22"/>
      <c r="B591" s="22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  <c r="AG591" s="22"/>
      <c r="AH591" s="22"/>
      <c r="AI591" s="22"/>
      <c r="AJ591" s="22"/>
      <c r="AK591" s="22"/>
      <c r="AL591" s="22"/>
    </row>
    <row r="592" spans="1:38" ht="13.5" customHeight="1">
      <c r="A592" s="22"/>
      <c r="B592" s="22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  <c r="AG592" s="22"/>
      <c r="AH592" s="22"/>
      <c r="AI592" s="22"/>
      <c r="AJ592" s="22"/>
      <c r="AK592" s="22"/>
      <c r="AL592" s="22"/>
    </row>
    <row r="593" spans="1:38" ht="13.5" customHeight="1">
      <c r="A593" s="22"/>
      <c r="B593" s="22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  <c r="AG593" s="22"/>
      <c r="AH593" s="22"/>
      <c r="AI593" s="22"/>
      <c r="AJ593" s="22"/>
      <c r="AK593" s="22"/>
      <c r="AL593" s="22"/>
    </row>
    <row r="594" spans="1:38" ht="13.5" customHeight="1">
      <c r="A594" s="22"/>
      <c r="B594" s="22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  <c r="AG594" s="22"/>
      <c r="AH594" s="22"/>
      <c r="AI594" s="22"/>
      <c r="AJ594" s="22"/>
      <c r="AK594" s="22"/>
      <c r="AL594" s="22"/>
    </row>
    <row r="595" spans="1:38" ht="13.5" customHeight="1">
      <c r="A595" s="22"/>
      <c r="B595" s="22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  <c r="AG595" s="22"/>
      <c r="AH595" s="22"/>
      <c r="AI595" s="22"/>
      <c r="AJ595" s="22"/>
      <c r="AK595" s="22"/>
      <c r="AL595" s="22"/>
    </row>
    <row r="596" spans="1:38" ht="13.5" customHeight="1">
      <c r="A596" s="22"/>
      <c r="B596" s="22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  <c r="AG596" s="22"/>
      <c r="AH596" s="22"/>
      <c r="AI596" s="22"/>
      <c r="AJ596" s="22"/>
      <c r="AK596" s="22"/>
      <c r="AL596" s="22"/>
    </row>
    <row r="597" spans="1:38" ht="13.5" customHeight="1">
      <c r="A597" s="22"/>
      <c r="B597" s="22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  <c r="AG597" s="22"/>
      <c r="AH597" s="22"/>
      <c r="AI597" s="22"/>
      <c r="AJ597" s="22"/>
      <c r="AK597" s="22"/>
      <c r="AL597" s="22"/>
    </row>
    <row r="598" spans="1:38" ht="13.5" customHeight="1">
      <c r="A598" s="22"/>
      <c r="B598" s="22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  <c r="AG598" s="22"/>
      <c r="AH598" s="22"/>
      <c r="AI598" s="22"/>
      <c r="AJ598" s="22"/>
      <c r="AK598" s="22"/>
      <c r="AL598" s="22"/>
    </row>
    <row r="599" spans="1:38" ht="13.5" customHeight="1">
      <c r="A599" s="22"/>
      <c r="B599" s="22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  <c r="AG599" s="22"/>
      <c r="AH599" s="22"/>
      <c r="AI599" s="22"/>
      <c r="AJ599" s="22"/>
      <c r="AK599" s="22"/>
      <c r="AL599" s="22"/>
    </row>
    <row r="600" spans="1:38" ht="13.5" customHeight="1">
      <c r="A600" s="22"/>
      <c r="B600" s="22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  <c r="AG600" s="22"/>
      <c r="AH600" s="22"/>
      <c r="AI600" s="22"/>
      <c r="AJ600" s="22"/>
      <c r="AK600" s="22"/>
      <c r="AL600" s="22"/>
    </row>
    <row r="601" spans="1:38" ht="13.5" customHeight="1">
      <c r="A601" s="22"/>
      <c r="B601" s="22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  <c r="AG601" s="22"/>
      <c r="AH601" s="22"/>
      <c r="AI601" s="22"/>
      <c r="AJ601" s="22"/>
      <c r="AK601" s="22"/>
      <c r="AL601" s="22"/>
    </row>
    <row r="602" spans="1:38" ht="13.5" customHeight="1">
      <c r="A602" s="22"/>
      <c r="B602" s="22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  <c r="AG602" s="22"/>
      <c r="AH602" s="22"/>
      <c r="AI602" s="22"/>
      <c r="AJ602" s="22"/>
      <c r="AK602" s="22"/>
      <c r="AL602" s="22"/>
    </row>
    <row r="603" spans="1:38" ht="13.5" customHeight="1">
      <c r="A603" s="22"/>
      <c r="B603" s="22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  <c r="AG603" s="22"/>
      <c r="AH603" s="22"/>
      <c r="AI603" s="22"/>
      <c r="AJ603" s="22"/>
      <c r="AK603" s="22"/>
      <c r="AL603" s="22"/>
    </row>
    <row r="604" spans="1:38" ht="13.5" customHeight="1">
      <c r="A604" s="22"/>
      <c r="B604" s="22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  <c r="AG604" s="22"/>
      <c r="AH604" s="22"/>
      <c r="AI604" s="22"/>
      <c r="AJ604" s="22"/>
      <c r="AK604" s="22"/>
      <c r="AL604" s="22"/>
    </row>
    <row r="605" spans="1:38" ht="13.5" customHeight="1">
      <c r="A605" s="22"/>
      <c r="B605" s="22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  <c r="AG605" s="22"/>
      <c r="AH605" s="22"/>
      <c r="AI605" s="22"/>
      <c r="AJ605" s="22"/>
      <c r="AK605" s="22"/>
      <c r="AL605" s="22"/>
    </row>
    <row r="606" spans="1:38" ht="13.5" customHeight="1">
      <c r="A606" s="22"/>
      <c r="B606" s="22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  <c r="AG606" s="22"/>
      <c r="AH606" s="22"/>
      <c r="AI606" s="22"/>
      <c r="AJ606" s="22"/>
      <c r="AK606" s="22"/>
      <c r="AL606" s="22"/>
    </row>
    <row r="607" spans="1:38" ht="13.5" customHeight="1">
      <c r="A607" s="22"/>
      <c r="B607" s="22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  <c r="AG607" s="22"/>
      <c r="AH607" s="22"/>
      <c r="AI607" s="22"/>
      <c r="AJ607" s="22"/>
      <c r="AK607" s="22"/>
      <c r="AL607" s="22"/>
    </row>
    <row r="608" spans="1:38" ht="13.5" customHeight="1">
      <c r="A608" s="22"/>
      <c r="B608" s="22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  <c r="AG608" s="22"/>
      <c r="AH608" s="22"/>
      <c r="AI608" s="22"/>
      <c r="AJ608" s="22"/>
      <c r="AK608" s="22"/>
      <c r="AL608" s="22"/>
    </row>
    <row r="609" spans="1:38" ht="13.5" customHeight="1">
      <c r="A609" s="22"/>
      <c r="B609" s="22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  <c r="AG609" s="22"/>
      <c r="AH609" s="22"/>
      <c r="AI609" s="22"/>
      <c r="AJ609" s="22"/>
      <c r="AK609" s="22"/>
      <c r="AL609" s="22"/>
    </row>
    <row r="610" spans="1:38" ht="13.5" customHeight="1">
      <c r="A610" s="22"/>
      <c r="B610" s="22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  <c r="AG610" s="22"/>
      <c r="AH610" s="22"/>
      <c r="AI610" s="22"/>
      <c r="AJ610" s="22"/>
      <c r="AK610" s="22"/>
      <c r="AL610" s="22"/>
    </row>
    <row r="611" spans="1:38" ht="13.5" customHeight="1">
      <c r="A611" s="22"/>
      <c r="B611" s="22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  <c r="AG611" s="22"/>
      <c r="AH611" s="22"/>
      <c r="AI611" s="22"/>
      <c r="AJ611" s="22"/>
      <c r="AK611" s="22"/>
      <c r="AL611" s="22"/>
    </row>
    <row r="612" spans="1:38" ht="13.5" customHeight="1">
      <c r="A612" s="22"/>
      <c r="B612" s="22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  <c r="AG612" s="22"/>
      <c r="AH612" s="22"/>
      <c r="AI612" s="22"/>
      <c r="AJ612" s="22"/>
      <c r="AK612" s="22"/>
      <c r="AL612" s="22"/>
    </row>
    <row r="613" spans="1:38" ht="13.5" customHeight="1">
      <c r="A613" s="22"/>
      <c r="B613" s="22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  <c r="AG613" s="22"/>
      <c r="AH613" s="22"/>
      <c r="AI613" s="22"/>
      <c r="AJ613" s="22"/>
      <c r="AK613" s="22"/>
      <c r="AL613" s="22"/>
    </row>
    <row r="614" spans="1:38" ht="13.5" customHeight="1">
      <c r="A614" s="22"/>
      <c r="B614" s="22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  <c r="AG614" s="22"/>
      <c r="AH614" s="22"/>
      <c r="AI614" s="22"/>
      <c r="AJ614" s="22"/>
      <c r="AK614" s="22"/>
      <c r="AL614" s="22"/>
    </row>
    <row r="615" spans="1:38" ht="13.5" customHeight="1">
      <c r="A615" s="22"/>
      <c r="B615" s="22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  <c r="AG615" s="22"/>
      <c r="AH615" s="22"/>
      <c r="AI615" s="22"/>
      <c r="AJ615" s="22"/>
      <c r="AK615" s="22"/>
      <c r="AL615" s="22"/>
    </row>
    <row r="616" spans="1:38" ht="13.5" customHeight="1">
      <c r="A616" s="22"/>
      <c r="B616" s="22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  <c r="AG616" s="22"/>
      <c r="AH616" s="22"/>
      <c r="AI616" s="22"/>
      <c r="AJ616" s="22"/>
      <c r="AK616" s="22"/>
      <c r="AL616" s="22"/>
    </row>
    <row r="617" spans="1:38" ht="13.5" customHeight="1">
      <c r="A617" s="22"/>
      <c r="B617" s="22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  <c r="AG617" s="22"/>
      <c r="AH617" s="22"/>
      <c r="AI617" s="22"/>
      <c r="AJ617" s="22"/>
      <c r="AK617" s="22"/>
      <c r="AL617" s="22"/>
    </row>
    <row r="618" spans="1:38" ht="13.5" customHeight="1">
      <c r="A618" s="22"/>
      <c r="B618" s="22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  <c r="AG618" s="22"/>
      <c r="AH618" s="22"/>
      <c r="AI618" s="22"/>
      <c r="AJ618" s="22"/>
      <c r="AK618" s="22"/>
      <c r="AL618" s="22"/>
    </row>
    <row r="619" spans="1:38" ht="13.5" customHeight="1">
      <c r="A619" s="22"/>
      <c r="B619" s="22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  <c r="AG619" s="22"/>
      <c r="AH619" s="22"/>
      <c r="AI619" s="22"/>
      <c r="AJ619" s="22"/>
      <c r="AK619" s="22"/>
      <c r="AL619" s="22"/>
    </row>
    <row r="620" spans="1:38" ht="13.5" customHeight="1">
      <c r="A620" s="22"/>
      <c r="B620" s="22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  <c r="AG620" s="22"/>
      <c r="AH620" s="22"/>
      <c r="AI620" s="22"/>
      <c r="AJ620" s="22"/>
      <c r="AK620" s="22"/>
      <c r="AL620" s="22"/>
    </row>
    <row r="621" spans="1:38" ht="13.5" customHeight="1">
      <c r="A621" s="22"/>
      <c r="B621" s="22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  <c r="AG621" s="22"/>
      <c r="AH621" s="22"/>
      <c r="AI621" s="22"/>
      <c r="AJ621" s="22"/>
      <c r="AK621" s="22"/>
      <c r="AL621" s="22"/>
    </row>
    <row r="622" spans="1:38" ht="13.5" customHeight="1">
      <c r="A622" s="22"/>
      <c r="B622" s="22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  <c r="AG622" s="22"/>
      <c r="AH622" s="22"/>
      <c r="AI622" s="22"/>
      <c r="AJ622" s="22"/>
      <c r="AK622" s="22"/>
      <c r="AL622" s="22"/>
    </row>
    <row r="623" spans="1:38" ht="13.5" customHeight="1">
      <c r="A623" s="22"/>
      <c r="B623" s="22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  <c r="AG623" s="22"/>
      <c r="AH623" s="22"/>
      <c r="AI623" s="22"/>
      <c r="AJ623" s="22"/>
      <c r="AK623" s="22"/>
      <c r="AL623" s="22"/>
    </row>
    <row r="624" spans="1:38" ht="13.5" customHeight="1">
      <c r="A624" s="22"/>
      <c r="B624" s="22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  <c r="AG624" s="22"/>
      <c r="AH624" s="22"/>
      <c r="AI624" s="22"/>
      <c r="AJ624" s="22"/>
      <c r="AK624" s="22"/>
      <c r="AL624" s="22"/>
    </row>
    <row r="625" spans="1:38" ht="13.5" customHeight="1">
      <c r="A625" s="22"/>
      <c r="B625" s="22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  <c r="AG625" s="22"/>
      <c r="AH625" s="22"/>
      <c r="AI625" s="22"/>
      <c r="AJ625" s="22"/>
      <c r="AK625" s="22"/>
      <c r="AL625" s="22"/>
    </row>
    <row r="626" spans="1:38" ht="13.5" customHeight="1">
      <c r="A626" s="22"/>
      <c r="B626" s="22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  <c r="AG626" s="22"/>
      <c r="AH626" s="22"/>
      <c r="AI626" s="22"/>
      <c r="AJ626" s="22"/>
      <c r="AK626" s="22"/>
      <c r="AL626" s="22"/>
    </row>
    <row r="627" spans="1:38" ht="13.5" customHeight="1">
      <c r="A627" s="22"/>
      <c r="B627" s="22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  <c r="AG627" s="22"/>
      <c r="AH627" s="22"/>
      <c r="AI627" s="22"/>
      <c r="AJ627" s="22"/>
      <c r="AK627" s="22"/>
      <c r="AL627" s="22"/>
    </row>
    <row r="628" spans="1:38" ht="13.5" customHeight="1">
      <c r="A628" s="22"/>
      <c r="B628" s="22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  <c r="AG628" s="22"/>
      <c r="AH628" s="22"/>
      <c r="AI628" s="22"/>
      <c r="AJ628" s="22"/>
      <c r="AK628" s="22"/>
      <c r="AL628" s="22"/>
    </row>
    <row r="629" spans="1:38" ht="13.5" customHeight="1">
      <c r="A629" s="22"/>
      <c r="B629" s="22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  <c r="AG629" s="22"/>
      <c r="AH629" s="22"/>
      <c r="AI629" s="22"/>
      <c r="AJ629" s="22"/>
      <c r="AK629" s="22"/>
      <c r="AL629" s="22"/>
    </row>
    <row r="630" spans="1:38" ht="13.5" customHeight="1">
      <c r="A630" s="22"/>
      <c r="B630" s="22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  <c r="AG630" s="22"/>
      <c r="AH630" s="22"/>
      <c r="AI630" s="22"/>
      <c r="AJ630" s="22"/>
      <c r="AK630" s="22"/>
      <c r="AL630" s="22"/>
    </row>
    <row r="631" spans="1:38" ht="13.5" customHeight="1">
      <c r="A631" s="22"/>
      <c r="B631" s="22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  <c r="AG631" s="22"/>
      <c r="AH631" s="22"/>
      <c r="AI631" s="22"/>
      <c r="AJ631" s="22"/>
      <c r="AK631" s="22"/>
      <c r="AL631" s="22"/>
    </row>
    <row r="632" spans="1:38" ht="13.5" customHeight="1">
      <c r="A632" s="22"/>
      <c r="B632" s="22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  <c r="AG632" s="22"/>
      <c r="AH632" s="22"/>
      <c r="AI632" s="22"/>
      <c r="AJ632" s="22"/>
      <c r="AK632" s="22"/>
      <c r="AL632" s="22"/>
    </row>
    <row r="633" spans="1:38" ht="13.5" customHeight="1">
      <c r="A633" s="22"/>
      <c r="B633" s="22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  <c r="AG633" s="22"/>
      <c r="AH633" s="22"/>
      <c r="AI633" s="22"/>
      <c r="AJ633" s="22"/>
      <c r="AK633" s="22"/>
      <c r="AL633" s="22"/>
    </row>
    <row r="634" spans="1:38" ht="13.5" customHeight="1">
      <c r="A634" s="22"/>
      <c r="B634" s="22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  <c r="AG634" s="22"/>
      <c r="AH634" s="22"/>
      <c r="AI634" s="22"/>
      <c r="AJ634" s="22"/>
      <c r="AK634" s="22"/>
      <c r="AL634" s="22"/>
    </row>
    <row r="635" spans="1:38" ht="13.5" customHeight="1">
      <c r="A635" s="22"/>
      <c r="B635" s="22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  <c r="AG635" s="22"/>
      <c r="AH635" s="22"/>
      <c r="AI635" s="22"/>
      <c r="AJ635" s="22"/>
      <c r="AK635" s="22"/>
      <c r="AL635" s="22"/>
    </row>
    <row r="636" spans="1:38" ht="13.5" customHeight="1">
      <c r="A636" s="22"/>
      <c r="B636" s="22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  <c r="AG636" s="22"/>
      <c r="AH636" s="22"/>
      <c r="AI636" s="22"/>
      <c r="AJ636" s="22"/>
      <c r="AK636" s="22"/>
      <c r="AL636" s="22"/>
    </row>
    <row r="637" spans="1:38" ht="13.5" customHeight="1">
      <c r="A637" s="22"/>
      <c r="B637" s="22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  <c r="AG637" s="22"/>
      <c r="AH637" s="22"/>
      <c r="AI637" s="22"/>
      <c r="AJ637" s="22"/>
      <c r="AK637" s="22"/>
      <c r="AL637" s="22"/>
    </row>
    <row r="638" spans="1:38" ht="13.5" customHeight="1">
      <c r="A638" s="22"/>
      <c r="B638" s="22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  <c r="AG638" s="22"/>
      <c r="AH638" s="22"/>
      <c r="AI638" s="22"/>
      <c r="AJ638" s="22"/>
      <c r="AK638" s="22"/>
      <c r="AL638" s="22"/>
    </row>
    <row r="639" spans="1:38" ht="13.5" customHeight="1">
      <c r="A639" s="22"/>
      <c r="B639" s="22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  <c r="AG639" s="22"/>
      <c r="AH639" s="22"/>
      <c r="AI639" s="22"/>
      <c r="AJ639" s="22"/>
      <c r="AK639" s="22"/>
      <c r="AL639" s="22"/>
    </row>
    <row r="640" spans="1:38" ht="13.5" customHeight="1">
      <c r="A640" s="22"/>
      <c r="B640" s="22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  <c r="AG640" s="22"/>
      <c r="AH640" s="22"/>
      <c r="AI640" s="22"/>
      <c r="AJ640" s="22"/>
      <c r="AK640" s="22"/>
      <c r="AL640" s="22"/>
    </row>
    <row r="641" spans="1:38" ht="13.5" customHeight="1">
      <c r="A641" s="22"/>
      <c r="B641" s="22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  <c r="AG641" s="22"/>
      <c r="AH641" s="22"/>
      <c r="AI641" s="22"/>
      <c r="AJ641" s="22"/>
      <c r="AK641" s="22"/>
      <c r="AL641" s="22"/>
    </row>
    <row r="642" spans="1:38" ht="13.5" customHeight="1">
      <c r="A642" s="22"/>
      <c r="B642" s="22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  <c r="AG642" s="22"/>
      <c r="AH642" s="22"/>
      <c r="AI642" s="22"/>
      <c r="AJ642" s="22"/>
      <c r="AK642" s="22"/>
      <c r="AL642" s="22"/>
    </row>
    <row r="643" spans="1:38" ht="13.5" customHeight="1">
      <c r="A643" s="22"/>
      <c r="B643" s="22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  <c r="AG643" s="22"/>
      <c r="AH643" s="22"/>
      <c r="AI643" s="22"/>
      <c r="AJ643" s="22"/>
      <c r="AK643" s="22"/>
      <c r="AL643" s="22"/>
    </row>
    <row r="644" spans="1:38" ht="13.5" customHeight="1">
      <c r="A644" s="22"/>
      <c r="B644" s="22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  <c r="AG644" s="22"/>
      <c r="AH644" s="22"/>
      <c r="AI644" s="22"/>
      <c r="AJ644" s="22"/>
      <c r="AK644" s="22"/>
      <c r="AL644" s="22"/>
    </row>
    <row r="645" spans="1:38" ht="13.5" customHeight="1">
      <c r="A645" s="22"/>
      <c r="B645" s="22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  <c r="AG645" s="22"/>
      <c r="AH645" s="22"/>
      <c r="AI645" s="22"/>
      <c r="AJ645" s="22"/>
      <c r="AK645" s="22"/>
      <c r="AL645" s="22"/>
    </row>
    <row r="646" spans="1:38" ht="13.5" customHeight="1">
      <c r="A646" s="22"/>
      <c r="B646" s="22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  <c r="AG646" s="22"/>
      <c r="AH646" s="22"/>
      <c r="AI646" s="22"/>
      <c r="AJ646" s="22"/>
      <c r="AK646" s="22"/>
      <c r="AL646" s="22"/>
    </row>
    <row r="647" spans="1:38" ht="13.5" customHeight="1">
      <c r="A647" s="22"/>
      <c r="B647" s="22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  <c r="AG647" s="22"/>
      <c r="AH647" s="22"/>
      <c r="AI647" s="22"/>
      <c r="AJ647" s="22"/>
      <c r="AK647" s="22"/>
      <c r="AL647" s="22"/>
    </row>
    <row r="648" spans="1:38" ht="13.5" customHeight="1">
      <c r="A648" s="22"/>
      <c r="B648" s="22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  <c r="AG648" s="22"/>
      <c r="AH648" s="22"/>
      <c r="AI648" s="22"/>
      <c r="AJ648" s="22"/>
      <c r="AK648" s="22"/>
      <c r="AL648" s="22"/>
    </row>
    <row r="649" spans="1:38" ht="13.5" customHeight="1">
      <c r="A649" s="22"/>
      <c r="B649" s="22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  <c r="AG649" s="22"/>
      <c r="AH649" s="22"/>
      <c r="AI649" s="22"/>
      <c r="AJ649" s="22"/>
      <c r="AK649" s="22"/>
      <c r="AL649" s="22"/>
    </row>
    <row r="650" spans="1:38" ht="13.5" customHeight="1">
      <c r="A650" s="22"/>
      <c r="B650" s="22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  <c r="AG650" s="22"/>
      <c r="AH650" s="22"/>
      <c r="AI650" s="22"/>
      <c r="AJ650" s="22"/>
      <c r="AK650" s="22"/>
      <c r="AL650" s="22"/>
    </row>
    <row r="651" spans="1:38" ht="13.5" customHeight="1">
      <c r="A651" s="22"/>
      <c r="B651" s="22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  <c r="AG651" s="22"/>
      <c r="AH651" s="22"/>
      <c r="AI651" s="22"/>
      <c r="AJ651" s="22"/>
      <c r="AK651" s="22"/>
      <c r="AL651" s="22"/>
    </row>
    <row r="652" spans="1:38" ht="13.5" customHeight="1">
      <c r="A652" s="22"/>
      <c r="B652" s="22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  <c r="AG652" s="22"/>
      <c r="AH652" s="22"/>
      <c r="AI652" s="22"/>
      <c r="AJ652" s="22"/>
      <c r="AK652" s="22"/>
      <c r="AL652" s="22"/>
    </row>
    <row r="653" spans="1:38" ht="13.5" customHeight="1">
      <c r="A653" s="22"/>
      <c r="B653" s="22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  <c r="AG653" s="22"/>
      <c r="AH653" s="22"/>
      <c r="AI653" s="22"/>
      <c r="AJ653" s="22"/>
      <c r="AK653" s="22"/>
      <c r="AL653" s="22"/>
    </row>
    <row r="654" spans="1:38" ht="13.5" customHeight="1">
      <c r="A654" s="22"/>
      <c r="B654" s="22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  <c r="AG654" s="22"/>
      <c r="AH654" s="22"/>
      <c r="AI654" s="22"/>
      <c r="AJ654" s="22"/>
      <c r="AK654" s="22"/>
      <c r="AL654" s="22"/>
    </row>
    <row r="655" spans="1:38" ht="13.5" customHeight="1">
      <c r="A655" s="22"/>
      <c r="B655" s="22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  <c r="AG655" s="22"/>
      <c r="AH655" s="22"/>
      <c r="AI655" s="22"/>
      <c r="AJ655" s="22"/>
      <c r="AK655" s="22"/>
      <c r="AL655" s="22"/>
    </row>
    <row r="656" spans="1:38" ht="13.5" customHeight="1">
      <c r="A656" s="22"/>
      <c r="B656" s="22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  <c r="AG656" s="22"/>
      <c r="AH656" s="22"/>
      <c r="AI656" s="22"/>
      <c r="AJ656" s="22"/>
      <c r="AK656" s="22"/>
      <c r="AL656" s="22"/>
    </row>
    <row r="657" spans="1:38" ht="13.5" customHeight="1">
      <c r="A657" s="22"/>
      <c r="B657" s="22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  <c r="AG657" s="22"/>
      <c r="AH657" s="22"/>
      <c r="AI657" s="22"/>
      <c r="AJ657" s="22"/>
      <c r="AK657" s="22"/>
      <c r="AL657" s="22"/>
    </row>
    <row r="658" spans="1:38" ht="13.5" customHeight="1">
      <c r="A658" s="22"/>
      <c r="B658" s="22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  <c r="AG658" s="22"/>
      <c r="AH658" s="22"/>
      <c r="AI658" s="22"/>
      <c r="AJ658" s="22"/>
      <c r="AK658" s="22"/>
      <c r="AL658" s="22"/>
    </row>
    <row r="659" spans="1:38" ht="13.5" customHeight="1">
      <c r="A659" s="22"/>
      <c r="B659" s="22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  <c r="AG659" s="22"/>
      <c r="AH659" s="22"/>
      <c r="AI659" s="22"/>
      <c r="AJ659" s="22"/>
      <c r="AK659" s="22"/>
      <c r="AL659" s="22"/>
    </row>
    <row r="660" spans="1:38" ht="13.5" customHeight="1">
      <c r="A660" s="22"/>
      <c r="B660" s="22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  <c r="AG660" s="22"/>
      <c r="AH660" s="22"/>
      <c r="AI660" s="22"/>
      <c r="AJ660" s="22"/>
      <c r="AK660" s="22"/>
      <c r="AL660" s="22"/>
    </row>
    <row r="661" spans="1:38" ht="13.5" customHeight="1">
      <c r="A661" s="22"/>
      <c r="B661" s="22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  <c r="AG661" s="22"/>
      <c r="AH661" s="22"/>
      <c r="AI661" s="22"/>
      <c r="AJ661" s="22"/>
      <c r="AK661" s="22"/>
      <c r="AL661" s="22"/>
    </row>
    <row r="662" spans="1:38" ht="13.5" customHeight="1">
      <c r="A662" s="22"/>
      <c r="B662" s="22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  <c r="AG662" s="22"/>
      <c r="AH662" s="22"/>
      <c r="AI662" s="22"/>
      <c r="AJ662" s="22"/>
      <c r="AK662" s="22"/>
      <c r="AL662" s="22"/>
    </row>
    <row r="663" spans="1:38" ht="13.5" customHeight="1">
      <c r="A663" s="22"/>
      <c r="B663" s="22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  <c r="AG663" s="22"/>
      <c r="AH663" s="22"/>
      <c r="AI663" s="22"/>
      <c r="AJ663" s="22"/>
      <c r="AK663" s="22"/>
      <c r="AL663" s="22"/>
    </row>
    <row r="664" spans="1:38" ht="13.5" customHeight="1">
      <c r="A664" s="22"/>
      <c r="B664" s="22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  <c r="AG664" s="22"/>
      <c r="AH664" s="22"/>
      <c r="AI664" s="22"/>
      <c r="AJ664" s="22"/>
      <c r="AK664" s="22"/>
      <c r="AL664" s="22"/>
    </row>
    <row r="665" spans="1:38" ht="13.5" customHeight="1">
      <c r="A665" s="22"/>
      <c r="B665" s="22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  <c r="AG665" s="22"/>
      <c r="AH665" s="22"/>
      <c r="AI665" s="22"/>
      <c r="AJ665" s="22"/>
      <c r="AK665" s="22"/>
      <c r="AL665" s="22"/>
    </row>
    <row r="666" spans="1:38" ht="13.5" customHeight="1">
      <c r="A666" s="22"/>
      <c r="B666" s="22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  <c r="AG666" s="22"/>
      <c r="AH666" s="22"/>
      <c r="AI666" s="22"/>
      <c r="AJ666" s="22"/>
      <c r="AK666" s="22"/>
      <c r="AL666" s="22"/>
    </row>
    <row r="667" spans="1:38" ht="13.5" customHeight="1">
      <c r="A667" s="22"/>
      <c r="B667" s="22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  <c r="AG667" s="22"/>
      <c r="AH667" s="22"/>
      <c r="AI667" s="22"/>
      <c r="AJ667" s="22"/>
      <c r="AK667" s="22"/>
      <c r="AL667" s="22"/>
    </row>
    <row r="668" spans="1:38" ht="13.5" customHeight="1">
      <c r="A668" s="22"/>
      <c r="B668" s="22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  <c r="AG668" s="22"/>
      <c r="AH668" s="22"/>
      <c r="AI668" s="22"/>
      <c r="AJ668" s="22"/>
      <c r="AK668" s="22"/>
      <c r="AL668" s="22"/>
    </row>
    <row r="669" spans="1:38" ht="13.5" customHeight="1">
      <c r="A669" s="22"/>
      <c r="B669" s="22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  <c r="AG669" s="22"/>
      <c r="AH669" s="22"/>
      <c r="AI669" s="22"/>
      <c r="AJ669" s="22"/>
      <c r="AK669" s="22"/>
      <c r="AL669" s="22"/>
    </row>
    <row r="670" spans="1:38" ht="13.5" customHeight="1">
      <c r="A670" s="22"/>
      <c r="B670" s="22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  <c r="AG670" s="22"/>
      <c r="AH670" s="22"/>
      <c r="AI670" s="22"/>
      <c r="AJ670" s="22"/>
      <c r="AK670" s="22"/>
      <c r="AL670" s="22"/>
    </row>
    <row r="671" spans="1:38" ht="13.5" customHeight="1">
      <c r="A671" s="22"/>
      <c r="B671" s="22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  <c r="AG671" s="22"/>
      <c r="AH671" s="22"/>
      <c r="AI671" s="22"/>
      <c r="AJ671" s="22"/>
      <c r="AK671" s="22"/>
      <c r="AL671" s="22"/>
    </row>
    <row r="672" spans="1:38" ht="13.5" customHeight="1">
      <c r="A672" s="22"/>
      <c r="B672" s="22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  <c r="AG672" s="22"/>
      <c r="AH672" s="22"/>
      <c r="AI672" s="22"/>
      <c r="AJ672" s="22"/>
      <c r="AK672" s="22"/>
      <c r="AL672" s="22"/>
    </row>
    <row r="673" spans="1:38" ht="13.5" customHeight="1">
      <c r="A673" s="22"/>
      <c r="B673" s="22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  <c r="AG673" s="22"/>
      <c r="AH673" s="22"/>
      <c r="AI673" s="22"/>
      <c r="AJ673" s="22"/>
      <c r="AK673" s="22"/>
      <c r="AL673" s="22"/>
    </row>
    <row r="674" spans="1:38" ht="13.5" customHeight="1">
      <c r="A674" s="22"/>
      <c r="B674" s="22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  <c r="AG674" s="22"/>
      <c r="AH674" s="22"/>
      <c r="AI674" s="22"/>
      <c r="AJ674" s="22"/>
      <c r="AK674" s="22"/>
      <c r="AL674" s="22"/>
    </row>
    <row r="675" spans="1:38" ht="13.5" customHeight="1">
      <c r="A675" s="22"/>
      <c r="B675" s="22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  <c r="AG675" s="22"/>
      <c r="AH675" s="22"/>
      <c r="AI675" s="22"/>
      <c r="AJ675" s="22"/>
      <c r="AK675" s="22"/>
      <c r="AL675" s="22"/>
    </row>
    <row r="676" spans="1:38" ht="13.5" customHeight="1">
      <c r="A676" s="22"/>
      <c r="B676" s="22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  <c r="AG676" s="22"/>
      <c r="AH676" s="22"/>
      <c r="AI676" s="22"/>
      <c r="AJ676" s="22"/>
      <c r="AK676" s="22"/>
      <c r="AL676" s="22"/>
    </row>
    <row r="677" spans="1:38" ht="13.5" customHeight="1">
      <c r="A677" s="22"/>
      <c r="B677" s="22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  <c r="AG677" s="22"/>
      <c r="AH677" s="22"/>
      <c r="AI677" s="22"/>
      <c r="AJ677" s="22"/>
      <c r="AK677" s="22"/>
      <c r="AL677" s="22"/>
    </row>
    <row r="678" spans="1:38" ht="13.5" customHeight="1">
      <c r="A678" s="22"/>
      <c r="B678" s="22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  <c r="AG678" s="22"/>
      <c r="AH678" s="22"/>
      <c r="AI678" s="22"/>
      <c r="AJ678" s="22"/>
      <c r="AK678" s="22"/>
      <c r="AL678" s="22"/>
    </row>
    <row r="679" spans="1:38" ht="13.5" customHeight="1">
      <c r="A679" s="22"/>
      <c r="B679" s="22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  <c r="AG679" s="22"/>
      <c r="AH679" s="22"/>
      <c r="AI679" s="22"/>
      <c r="AJ679" s="22"/>
      <c r="AK679" s="22"/>
      <c r="AL679" s="22"/>
    </row>
    <row r="680" spans="1:38" ht="13.5" customHeight="1">
      <c r="A680" s="22"/>
      <c r="B680" s="22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  <c r="AG680" s="22"/>
      <c r="AH680" s="22"/>
      <c r="AI680" s="22"/>
      <c r="AJ680" s="22"/>
      <c r="AK680" s="22"/>
      <c r="AL680" s="22"/>
    </row>
    <row r="681" spans="1:38" ht="13.5" customHeight="1">
      <c r="A681" s="22"/>
      <c r="B681" s="22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  <c r="AG681" s="22"/>
      <c r="AH681" s="22"/>
      <c r="AI681" s="22"/>
      <c r="AJ681" s="22"/>
      <c r="AK681" s="22"/>
      <c r="AL681" s="22"/>
    </row>
    <row r="682" spans="1:38" ht="13.5" customHeight="1">
      <c r="A682" s="22"/>
      <c r="B682" s="22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  <c r="AG682" s="22"/>
      <c r="AH682" s="22"/>
      <c r="AI682" s="22"/>
      <c r="AJ682" s="22"/>
      <c r="AK682" s="22"/>
      <c r="AL682" s="22"/>
    </row>
    <row r="683" spans="1:38" ht="13.5" customHeight="1">
      <c r="A683" s="22"/>
      <c r="B683" s="22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  <c r="AG683" s="22"/>
      <c r="AH683" s="22"/>
      <c r="AI683" s="22"/>
      <c r="AJ683" s="22"/>
      <c r="AK683" s="22"/>
      <c r="AL683" s="22"/>
    </row>
    <row r="684" spans="1:38" ht="13.5" customHeight="1">
      <c r="A684" s="22"/>
      <c r="B684" s="22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  <c r="AG684" s="22"/>
      <c r="AH684" s="22"/>
      <c r="AI684" s="22"/>
      <c r="AJ684" s="22"/>
      <c r="AK684" s="22"/>
      <c r="AL684" s="22"/>
    </row>
    <row r="685" spans="1:38" ht="13.5" customHeight="1">
      <c r="A685" s="22"/>
      <c r="B685" s="22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  <c r="AG685" s="22"/>
      <c r="AH685" s="22"/>
      <c r="AI685" s="22"/>
      <c r="AJ685" s="22"/>
      <c r="AK685" s="22"/>
      <c r="AL685" s="22"/>
    </row>
    <row r="686" spans="1:38" ht="13.5" customHeight="1">
      <c r="A686" s="22"/>
      <c r="B686" s="22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  <c r="AG686" s="22"/>
      <c r="AH686" s="22"/>
      <c r="AI686" s="22"/>
      <c r="AJ686" s="22"/>
      <c r="AK686" s="22"/>
      <c r="AL686" s="22"/>
    </row>
    <row r="687" spans="1:38" ht="13.5" customHeight="1">
      <c r="A687" s="22"/>
      <c r="B687" s="22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  <c r="AG687" s="22"/>
      <c r="AH687" s="22"/>
      <c r="AI687" s="22"/>
      <c r="AJ687" s="22"/>
      <c r="AK687" s="22"/>
      <c r="AL687" s="22"/>
    </row>
    <row r="688" spans="1:38" ht="13.5" customHeight="1">
      <c r="A688" s="22"/>
      <c r="B688" s="22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  <c r="AG688" s="22"/>
      <c r="AH688" s="22"/>
      <c r="AI688" s="22"/>
      <c r="AJ688" s="22"/>
      <c r="AK688" s="22"/>
      <c r="AL688" s="22"/>
    </row>
    <row r="689" spans="1:38" ht="13.5" customHeight="1">
      <c r="A689" s="22"/>
      <c r="B689" s="22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  <c r="AG689" s="22"/>
      <c r="AH689" s="22"/>
      <c r="AI689" s="22"/>
      <c r="AJ689" s="22"/>
      <c r="AK689" s="22"/>
      <c r="AL689" s="22"/>
    </row>
    <row r="690" spans="1:38" ht="13.5" customHeight="1">
      <c r="A690" s="22"/>
      <c r="B690" s="22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  <c r="AG690" s="22"/>
      <c r="AH690" s="22"/>
      <c r="AI690" s="22"/>
      <c r="AJ690" s="22"/>
      <c r="AK690" s="22"/>
      <c r="AL690" s="22"/>
    </row>
    <row r="691" spans="1:38" ht="13.5" customHeight="1">
      <c r="A691" s="22"/>
      <c r="B691" s="22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  <c r="AG691" s="22"/>
      <c r="AH691" s="22"/>
      <c r="AI691" s="22"/>
      <c r="AJ691" s="22"/>
      <c r="AK691" s="22"/>
      <c r="AL691" s="22"/>
    </row>
    <row r="692" spans="1:38" ht="13.5" customHeight="1">
      <c r="A692" s="22"/>
      <c r="B692" s="22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  <c r="AG692" s="22"/>
      <c r="AH692" s="22"/>
      <c r="AI692" s="22"/>
      <c r="AJ692" s="22"/>
      <c r="AK692" s="22"/>
      <c r="AL692" s="22"/>
    </row>
    <row r="693" spans="1:38" ht="13.5" customHeight="1">
      <c r="A693" s="22"/>
      <c r="B693" s="22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  <c r="AG693" s="22"/>
      <c r="AH693" s="22"/>
      <c r="AI693" s="22"/>
      <c r="AJ693" s="22"/>
      <c r="AK693" s="22"/>
      <c r="AL693" s="22"/>
    </row>
    <row r="694" spans="1:38" ht="13.5" customHeight="1">
      <c r="A694" s="22"/>
      <c r="B694" s="22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  <c r="AG694" s="22"/>
      <c r="AH694" s="22"/>
      <c r="AI694" s="22"/>
      <c r="AJ694" s="22"/>
      <c r="AK694" s="22"/>
      <c r="AL694" s="22"/>
    </row>
    <row r="695" spans="1:38" ht="13.5" customHeight="1">
      <c r="A695" s="22"/>
      <c r="B695" s="22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  <c r="AG695" s="22"/>
      <c r="AH695" s="22"/>
      <c r="AI695" s="22"/>
      <c r="AJ695" s="22"/>
      <c r="AK695" s="22"/>
      <c r="AL695" s="22"/>
    </row>
    <row r="696" spans="1:38" ht="13.5" customHeight="1">
      <c r="A696" s="22"/>
      <c r="B696" s="22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  <c r="AG696" s="22"/>
      <c r="AH696" s="22"/>
      <c r="AI696" s="22"/>
      <c r="AJ696" s="22"/>
      <c r="AK696" s="22"/>
      <c r="AL696" s="22"/>
    </row>
    <row r="697" spans="1:38" ht="13.5" customHeight="1">
      <c r="A697" s="22"/>
      <c r="B697" s="22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  <c r="AG697" s="22"/>
      <c r="AH697" s="22"/>
      <c r="AI697" s="22"/>
      <c r="AJ697" s="22"/>
      <c r="AK697" s="22"/>
      <c r="AL697" s="22"/>
    </row>
    <row r="698" spans="1:38" ht="13.5" customHeight="1">
      <c r="A698" s="22"/>
      <c r="B698" s="22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  <c r="AG698" s="22"/>
      <c r="AH698" s="22"/>
      <c r="AI698" s="22"/>
      <c r="AJ698" s="22"/>
      <c r="AK698" s="22"/>
      <c r="AL698" s="22"/>
    </row>
    <row r="699" spans="1:38" ht="13.5" customHeight="1">
      <c r="A699" s="22"/>
      <c r="B699" s="22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  <c r="AG699" s="22"/>
      <c r="AH699" s="22"/>
      <c r="AI699" s="22"/>
      <c r="AJ699" s="22"/>
      <c r="AK699" s="22"/>
      <c r="AL699" s="22"/>
    </row>
    <row r="700" spans="1:38" ht="13.5" customHeight="1">
      <c r="A700" s="22"/>
      <c r="B700" s="22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  <c r="AG700" s="22"/>
      <c r="AH700" s="22"/>
      <c r="AI700" s="22"/>
      <c r="AJ700" s="22"/>
      <c r="AK700" s="22"/>
      <c r="AL700" s="22"/>
    </row>
    <row r="701" spans="1:38" ht="13.5" customHeight="1">
      <c r="A701" s="22"/>
      <c r="B701" s="22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  <c r="AG701" s="22"/>
      <c r="AH701" s="22"/>
      <c r="AI701" s="22"/>
      <c r="AJ701" s="22"/>
      <c r="AK701" s="22"/>
      <c r="AL701" s="22"/>
    </row>
    <row r="702" spans="1:38" ht="13.5" customHeight="1">
      <c r="A702" s="22"/>
      <c r="B702" s="22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  <c r="AG702" s="22"/>
      <c r="AH702" s="22"/>
      <c r="AI702" s="22"/>
      <c r="AJ702" s="22"/>
      <c r="AK702" s="22"/>
      <c r="AL702" s="22"/>
    </row>
    <row r="703" spans="1:38" ht="13.5" customHeight="1">
      <c r="A703" s="22"/>
      <c r="B703" s="22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  <c r="AG703" s="22"/>
      <c r="AH703" s="22"/>
      <c r="AI703" s="22"/>
      <c r="AJ703" s="22"/>
      <c r="AK703" s="22"/>
      <c r="AL703" s="22"/>
    </row>
    <row r="704" spans="1:38" ht="13.5" customHeight="1">
      <c r="A704" s="22"/>
      <c r="B704" s="22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  <c r="AG704" s="22"/>
      <c r="AH704" s="22"/>
      <c r="AI704" s="22"/>
      <c r="AJ704" s="22"/>
      <c r="AK704" s="22"/>
      <c r="AL704" s="22"/>
    </row>
    <row r="705" spans="1:38" ht="13.5" customHeight="1">
      <c r="A705" s="22"/>
      <c r="B705" s="22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  <c r="AG705" s="22"/>
      <c r="AH705" s="22"/>
      <c r="AI705" s="22"/>
      <c r="AJ705" s="22"/>
      <c r="AK705" s="22"/>
      <c r="AL705" s="22"/>
    </row>
    <row r="706" spans="1:38" ht="13.5" customHeight="1">
      <c r="A706" s="22"/>
      <c r="B706" s="22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  <c r="AG706" s="22"/>
      <c r="AH706" s="22"/>
      <c r="AI706" s="22"/>
      <c r="AJ706" s="22"/>
      <c r="AK706" s="22"/>
      <c r="AL706" s="22"/>
    </row>
    <row r="707" spans="1:38" ht="13.5" customHeight="1">
      <c r="A707" s="22"/>
      <c r="B707" s="22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  <c r="AG707" s="22"/>
      <c r="AH707" s="22"/>
      <c r="AI707" s="22"/>
      <c r="AJ707" s="22"/>
      <c r="AK707" s="22"/>
      <c r="AL707" s="22"/>
    </row>
    <row r="708" spans="1:38" ht="13.5" customHeight="1">
      <c r="A708" s="22"/>
      <c r="B708" s="22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  <c r="AG708" s="22"/>
      <c r="AH708" s="22"/>
      <c r="AI708" s="22"/>
      <c r="AJ708" s="22"/>
      <c r="AK708" s="22"/>
      <c r="AL708" s="22"/>
    </row>
    <row r="709" spans="1:38" ht="13.5" customHeight="1">
      <c r="A709" s="22"/>
      <c r="B709" s="22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  <c r="AG709" s="22"/>
      <c r="AH709" s="22"/>
      <c r="AI709" s="22"/>
      <c r="AJ709" s="22"/>
      <c r="AK709" s="22"/>
      <c r="AL709" s="22"/>
    </row>
    <row r="710" spans="1:38" ht="13.5" customHeight="1">
      <c r="A710" s="22"/>
      <c r="B710" s="22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  <c r="AG710" s="22"/>
      <c r="AH710" s="22"/>
      <c r="AI710" s="22"/>
      <c r="AJ710" s="22"/>
      <c r="AK710" s="22"/>
      <c r="AL710" s="22"/>
    </row>
    <row r="711" spans="1:38" ht="13.5" customHeight="1">
      <c r="A711" s="22"/>
      <c r="B711" s="22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  <c r="AG711" s="22"/>
      <c r="AH711" s="22"/>
      <c r="AI711" s="22"/>
      <c r="AJ711" s="22"/>
      <c r="AK711" s="22"/>
      <c r="AL711" s="22"/>
    </row>
    <row r="712" spans="1:38" ht="13.5" customHeight="1">
      <c r="A712" s="22"/>
      <c r="B712" s="22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  <c r="AG712" s="22"/>
      <c r="AH712" s="22"/>
      <c r="AI712" s="22"/>
      <c r="AJ712" s="22"/>
      <c r="AK712" s="22"/>
      <c r="AL712" s="22"/>
    </row>
    <row r="713" spans="1:38" ht="13.5" customHeight="1">
      <c r="A713" s="22"/>
      <c r="B713" s="22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  <c r="AG713" s="22"/>
      <c r="AH713" s="22"/>
      <c r="AI713" s="22"/>
      <c r="AJ713" s="22"/>
      <c r="AK713" s="22"/>
      <c r="AL713" s="22"/>
    </row>
    <row r="714" spans="1:38" ht="13.5" customHeight="1">
      <c r="A714" s="22"/>
      <c r="B714" s="22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  <c r="AG714" s="22"/>
      <c r="AH714" s="22"/>
      <c r="AI714" s="22"/>
      <c r="AJ714" s="22"/>
      <c r="AK714" s="22"/>
      <c r="AL714" s="22"/>
    </row>
    <row r="715" spans="1:38" ht="13.5" customHeight="1">
      <c r="A715" s="22"/>
      <c r="B715" s="22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  <c r="AG715" s="22"/>
      <c r="AH715" s="22"/>
      <c r="AI715" s="22"/>
      <c r="AJ715" s="22"/>
      <c r="AK715" s="22"/>
      <c r="AL715" s="22"/>
    </row>
    <row r="716" spans="1:38" ht="13.5" customHeight="1">
      <c r="A716" s="22"/>
      <c r="B716" s="22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  <c r="AG716" s="22"/>
      <c r="AH716" s="22"/>
      <c r="AI716" s="22"/>
      <c r="AJ716" s="22"/>
      <c r="AK716" s="22"/>
      <c r="AL716" s="22"/>
    </row>
    <row r="717" spans="1:38" ht="13.5" customHeight="1">
      <c r="A717" s="22"/>
      <c r="B717" s="22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  <c r="AG717" s="22"/>
      <c r="AH717" s="22"/>
      <c r="AI717" s="22"/>
      <c r="AJ717" s="22"/>
      <c r="AK717" s="22"/>
      <c r="AL717" s="22"/>
    </row>
    <row r="718" spans="1:38" ht="13.5" customHeight="1">
      <c r="A718" s="22"/>
      <c r="B718" s="22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  <c r="AG718" s="22"/>
      <c r="AH718" s="22"/>
      <c r="AI718" s="22"/>
      <c r="AJ718" s="22"/>
      <c r="AK718" s="22"/>
      <c r="AL718" s="22"/>
    </row>
    <row r="719" spans="1:38" ht="13.5" customHeight="1">
      <c r="A719" s="22"/>
      <c r="B719" s="22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  <c r="AG719" s="22"/>
      <c r="AH719" s="22"/>
      <c r="AI719" s="22"/>
      <c r="AJ719" s="22"/>
      <c r="AK719" s="22"/>
      <c r="AL719" s="22"/>
    </row>
    <row r="720" spans="1:38" ht="13.5" customHeight="1">
      <c r="A720" s="22"/>
      <c r="B720" s="22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  <c r="AG720" s="22"/>
      <c r="AH720" s="22"/>
      <c r="AI720" s="22"/>
      <c r="AJ720" s="22"/>
      <c r="AK720" s="22"/>
      <c r="AL720" s="22"/>
    </row>
    <row r="721" spans="1:38" ht="13.5" customHeight="1">
      <c r="A721" s="22"/>
      <c r="B721" s="22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  <c r="AG721" s="22"/>
      <c r="AH721" s="22"/>
      <c r="AI721" s="22"/>
      <c r="AJ721" s="22"/>
      <c r="AK721" s="22"/>
      <c r="AL721" s="22"/>
    </row>
    <row r="722" spans="1:38" ht="13.5" customHeight="1">
      <c r="A722" s="22"/>
      <c r="B722" s="22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  <c r="AG722" s="22"/>
      <c r="AH722" s="22"/>
      <c r="AI722" s="22"/>
      <c r="AJ722" s="22"/>
      <c r="AK722" s="22"/>
      <c r="AL722" s="22"/>
    </row>
    <row r="723" spans="1:38" ht="13.5" customHeight="1">
      <c r="A723" s="22"/>
      <c r="B723" s="22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  <c r="AG723" s="22"/>
      <c r="AH723" s="22"/>
      <c r="AI723" s="22"/>
      <c r="AJ723" s="22"/>
      <c r="AK723" s="22"/>
      <c r="AL723" s="22"/>
    </row>
    <row r="724" spans="1:38" ht="13.5" customHeight="1">
      <c r="A724" s="22"/>
      <c r="B724" s="22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  <c r="AG724" s="22"/>
      <c r="AH724" s="22"/>
      <c r="AI724" s="22"/>
      <c r="AJ724" s="22"/>
      <c r="AK724" s="22"/>
      <c r="AL724" s="22"/>
    </row>
    <row r="725" spans="1:38" ht="13.5" customHeight="1">
      <c r="A725" s="22"/>
      <c r="B725" s="22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  <c r="AG725" s="22"/>
      <c r="AH725" s="22"/>
      <c r="AI725" s="22"/>
      <c r="AJ725" s="22"/>
      <c r="AK725" s="22"/>
      <c r="AL725" s="22"/>
    </row>
    <row r="726" spans="1:38" ht="13.5" customHeight="1">
      <c r="A726" s="22"/>
      <c r="B726" s="22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  <c r="AG726" s="22"/>
      <c r="AH726" s="22"/>
      <c r="AI726" s="22"/>
      <c r="AJ726" s="22"/>
      <c r="AK726" s="22"/>
      <c r="AL726" s="22"/>
    </row>
    <row r="727" spans="1:38" ht="13.5" customHeight="1">
      <c r="A727" s="22"/>
      <c r="B727" s="22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  <c r="AG727" s="22"/>
      <c r="AH727" s="22"/>
      <c r="AI727" s="22"/>
      <c r="AJ727" s="22"/>
      <c r="AK727" s="22"/>
      <c r="AL727" s="22"/>
    </row>
    <row r="728" spans="1:38" ht="13.5" customHeight="1">
      <c r="A728" s="22"/>
      <c r="B728" s="22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  <c r="AG728" s="22"/>
      <c r="AH728" s="22"/>
      <c r="AI728" s="22"/>
      <c r="AJ728" s="22"/>
      <c r="AK728" s="22"/>
      <c r="AL728" s="22"/>
    </row>
    <row r="729" spans="1:38" ht="13.5" customHeight="1">
      <c r="A729" s="22"/>
      <c r="B729" s="22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  <c r="AG729" s="22"/>
      <c r="AH729" s="22"/>
      <c r="AI729" s="22"/>
      <c r="AJ729" s="22"/>
      <c r="AK729" s="22"/>
      <c r="AL729" s="22"/>
    </row>
    <row r="730" spans="1:38" ht="13.5" customHeight="1">
      <c r="A730" s="22"/>
      <c r="B730" s="22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  <c r="AG730" s="22"/>
      <c r="AH730" s="22"/>
      <c r="AI730" s="22"/>
      <c r="AJ730" s="22"/>
      <c r="AK730" s="22"/>
      <c r="AL730" s="22"/>
    </row>
    <row r="731" spans="1:38" ht="13.5" customHeight="1">
      <c r="A731" s="22"/>
      <c r="B731" s="22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  <c r="AG731" s="22"/>
      <c r="AH731" s="22"/>
      <c r="AI731" s="22"/>
      <c r="AJ731" s="22"/>
      <c r="AK731" s="22"/>
      <c r="AL731" s="22"/>
    </row>
    <row r="732" spans="1:38" ht="13.5" customHeight="1">
      <c r="A732" s="22"/>
      <c r="B732" s="22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  <c r="AG732" s="22"/>
      <c r="AH732" s="22"/>
      <c r="AI732" s="22"/>
      <c r="AJ732" s="22"/>
      <c r="AK732" s="22"/>
      <c r="AL732" s="22"/>
    </row>
    <row r="733" spans="1:38" ht="13.5" customHeight="1">
      <c r="A733" s="22"/>
      <c r="B733" s="22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  <c r="AG733" s="22"/>
      <c r="AH733" s="22"/>
      <c r="AI733" s="22"/>
      <c r="AJ733" s="22"/>
      <c r="AK733" s="22"/>
      <c r="AL733" s="22"/>
    </row>
    <row r="734" spans="1:38" ht="13.5" customHeight="1">
      <c r="A734" s="22"/>
      <c r="B734" s="22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  <c r="AG734" s="22"/>
      <c r="AH734" s="22"/>
      <c r="AI734" s="22"/>
      <c r="AJ734" s="22"/>
      <c r="AK734" s="22"/>
      <c r="AL734" s="22"/>
    </row>
    <row r="735" spans="1:38" ht="13.5" customHeight="1">
      <c r="A735" s="22"/>
      <c r="B735" s="22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  <c r="AG735" s="22"/>
      <c r="AH735" s="22"/>
      <c r="AI735" s="22"/>
      <c r="AJ735" s="22"/>
      <c r="AK735" s="22"/>
      <c r="AL735" s="22"/>
    </row>
    <row r="736" spans="1:38" ht="13.5" customHeight="1">
      <c r="A736" s="22"/>
      <c r="B736" s="22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  <c r="AG736" s="22"/>
      <c r="AH736" s="22"/>
      <c r="AI736" s="22"/>
      <c r="AJ736" s="22"/>
      <c r="AK736" s="22"/>
      <c r="AL736" s="22"/>
    </row>
    <row r="737" spans="1:38" ht="13.5" customHeight="1">
      <c r="A737" s="22"/>
      <c r="B737" s="22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  <c r="AG737" s="22"/>
      <c r="AH737" s="22"/>
      <c r="AI737" s="22"/>
      <c r="AJ737" s="22"/>
      <c r="AK737" s="22"/>
      <c r="AL737" s="22"/>
    </row>
    <row r="738" spans="1:38" ht="13.5" customHeight="1">
      <c r="A738" s="22"/>
      <c r="B738" s="22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  <c r="AG738" s="22"/>
      <c r="AH738" s="22"/>
      <c r="AI738" s="22"/>
      <c r="AJ738" s="22"/>
      <c r="AK738" s="22"/>
      <c r="AL738" s="22"/>
    </row>
    <row r="739" spans="1:38" ht="13.5" customHeight="1">
      <c r="A739" s="22"/>
      <c r="B739" s="22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  <c r="AG739" s="22"/>
      <c r="AH739" s="22"/>
      <c r="AI739" s="22"/>
      <c r="AJ739" s="22"/>
      <c r="AK739" s="22"/>
      <c r="AL739" s="22"/>
    </row>
    <row r="740" spans="1:38" ht="13.5" customHeight="1">
      <c r="A740" s="22"/>
      <c r="B740" s="22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  <c r="AG740" s="22"/>
      <c r="AH740" s="22"/>
      <c r="AI740" s="22"/>
      <c r="AJ740" s="22"/>
      <c r="AK740" s="22"/>
      <c r="AL740" s="22"/>
    </row>
    <row r="741" spans="1:38" ht="13.5" customHeight="1">
      <c r="A741" s="22"/>
      <c r="B741" s="22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  <c r="AG741" s="22"/>
      <c r="AH741" s="22"/>
      <c r="AI741" s="22"/>
      <c r="AJ741" s="22"/>
      <c r="AK741" s="22"/>
      <c r="AL741" s="22"/>
    </row>
    <row r="742" spans="1:38" ht="13.5" customHeight="1">
      <c r="A742" s="22"/>
      <c r="B742" s="22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  <c r="AG742" s="22"/>
      <c r="AH742" s="22"/>
      <c r="AI742" s="22"/>
      <c r="AJ742" s="22"/>
      <c r="AK742" s="22"/>
      <c r="AL742" s="22"/>
    </row>
    <row r="743" spans="1:38" ht="13.5" customHeight="1">
      <c r="A743" s="22"/>
      <c r="B743" s="22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  <c r="AG743" s="22"/>
      <c r="AH743" s="22"/>
      <c r="AI743" s="22"/>
      <c r="AJ743" s="22"/>
      <c r="AK743" s="22"/>
      <c r="AL743" s="22"/>
    </row>
    <row r="744" spans="1:38" ht="13.5" customHeight="1">
      <c r="A744" s="22"/>
      <c r="B744" s="22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  <c r="AG744" s="22"/>
      <c r="AH744" s="22"/>
      <c r="AI744" s="22"/>
      <c r="AJ744" s="22"/>
      <c r="AK744" s="22"/>
      <c r="AL744" s="22"/>
    </row>
    <row r="745" spans="1:38" ht="13.5" customHeight="1">
      <c r="A745" s="22"/>
      <c r="B745" s="22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  <c r="AG745" s="22"/>
      <c r="AH745" s="22"/>
      <c r="AI745" s="22"/>
      <c r="AJ745" s="22"/>
      <c r="AK745" s="22"/>
      <c r="AL745" s="22"/>
    </row>
    <row r="746" spans="1:38" ht="13.5" customHeight="1">
      <c r="A746" s="22"/>
      <c r="B746" s="22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  <c r="AG746" s="22"/>
      <c r="AH746" s="22"/>
      <c r="AI746" s="22"/>
      <c r="AJ746" s="22"/>
      <c r="AK746" s="22"/>
      <c r="AL746" s="22"/>
    </row>
    <row r="747" spans="1:38" ht="13.5" customHeight="1">
      <c r="A747" s="22"/>
      <c r="B747" s="22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  <c r="AG747" s="22"/>
      <c r="AH747" s="22"/>
      <c r="AI747" s="22"/>
      <c r="AJ747" s="22"/>
      <c r="AK747" s="22"/>
      <c r="AL747" s="22"/>
    </row>
    <row r="748" spans="1:38" ht="13.5" customHeight="1">
      <c r="A748" s="22"/>
      <c r="B748" s="22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  <c r="AG748" s="22"/>
      <c r="AH748" s="22"/>
      <c r="AI748" s="22"/>
      <c r="AJ748" s="22"/>
      <c r="AK748" s="22"/>
      <c r="AL748" s="22"/>
    </row>
    <row r="749" spans="1:38" ht="13.5" customHeight="1">
      <c r="A749" s="22"/>
      <c r="B749" s="22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  <c r="AG749" s="22"/>
      <c r="AH749" s="22"/>
      <c r="AI749" s="22"/>
      <c r="AJ749" s="22"/>
      <c r="AK749" s="22"/>
      <c r="AL749" s="22"/>
    </row>
    <row r="750" spans="1:38" ht="13.5" customHeight="1">
      <c r="A750" s="22"/>
      <c r="B750" s="22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  <c r="AG750" s="22"/>
      <c r="AH750" s="22"/>
      <c r="AI750" s="22"/>
      <c r="AJ750" s="22"/>
      <c r="AK750" s="22"/>
      <c r="AL750" s="22"/>
    </row>
    <row r="751" spans="1:38" ht="13.5" customHeight="1">
      <c r="A751" s="22"/>
      <c r="B751" s="22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  <c r="AG751" s="22"/>
      <c r="AH751" s="22"/>
      <c r="AI751" s="22"/>
      <c r="AJ751" s="22"/>
      <c r="AK751" s="22"/>
      <c r="AL751" s="22"/>
    </row>
    <row r="752" spans="1:38" ht="13.5" customHeight="1">
      <c r="A752" s="22"/>
      <c r="B752" s="22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  <c r="AG752" s="22"/>
      <c r="AH752" s="22"/>
      <c r="AI752" s="22"/>
      <c r="AJ752" s="22"/>
      <c r="AK752" s="22"/>
      <c r="AL752" s="22"/>
    </row>
    <row r="753" spans="1:38" ht="13.5" customHeight="1">
      <c r="A753" s="22"/>
      <c r="B753" s="22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  <c r="AG753" s="22"/>
      <c r="AH753" s="22"/>
      <c r="AI753" s="22"/>
      <c r="AJ753" s="22"/>
      <c r="AK753" s="22"/>
      <c r="AL753" s="22"/>
    </row>
    <row r="754" spans="1:38" ht="13.5" customHeight="1">
      <c r="A754" s="22"/>
      <c r="B754" s="22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  <c r="AG754" s="22"/>
      <c r="AH754" s="22"/>
      <c r="AI754" s="22"/>
      <c r="AJ754" s="22"/>
      <c r="AK754" s="22"/>
      <c r="AL754" s="22"/>
    </row>
    <row r="755" spans="1:38" ht="13.5" customHeight="1">
      <c r="A755" s="22"/>
      <c r="B755" s="22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  <c r="AG755" s="22"/>
      <c r="AH755" s="22"/>
      <c r="AI755" s="22"/>
      <c r="AJ755" s="22"/>
      <c r="AK755" s="22"/>
      <c r="AL755" s="22"/>
    </row>
    <row r="756" spans="1:38" ht="13.5" customHeight="1">
      <c r="A756" s="22"/>
      <c r="B756" s="22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  <c r="AG756" s="22"/>
      <c r="AH756" s="22"/>
      <c r="AI756" s="22"/>
      <c r="AJ756" s="22"/>
      <c r="AK756" s="22"/>
      <c r="AL756" s="22"/>
    </row>
    <row r="757" spans="1:38" ht="13.5" customHeight="1">
      <c r="A757" s="22"/>
      <c r="B757" s="22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  <c r="AG757" s="22"/>
      <c r="AH757" s="22"/>
      <c r="AI757" s="22"/>
      <c r="AJ757" s="22"/>
      <c r="AK757" s="22"/>
      <c r="AL757" s="22"/>
    </row>
    <row r="758" spans="1:38" ht="13.5" customHeight="1">
      <c r="A758" s="22"/>
      <c r="B758" s="22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  <c r="AG758" s="22"/>
      <c r="AH758" s="22"/>
      <c r="AI758" s="22"/>
      <c r="AJ758" s="22"/>
      <c r="AK758" s="22"/>
      <c r="AL758" s="22"/>
    </row>
    <row r="759" spans="1:38" ht="13.5" customHeight="1">
      <c r="A759" s="22"/>
      <c r="B759" s="22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  <c r="AG759" s="22"/>
      <c r="AH759" s="22"/>
      <c r="AI759" s="22"/>
      <c r="AJ759" s="22"/>
      <c r="AK759" s="22"/>
      <c r="AL759" s="22"/>
    </row>
    <row r="760" spans="1:38" ht="13.5" customHeight="1">
      <c r="A760" s="22"/>
      <c r="B760" s="22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  <c r="AG760" s="22"/>
      <c r="AH760" s="22"/>
      <c r="AI760" s="22"/>
      <c r="AJ760" s="22"/>
      <c r="AK760" s="22"/>
      <c r="AL760" s="22"/>
    </row>
    <row r="761" spans="1:38" ht="13.5" customHeight="1">
      <c r="A761" s="22"/>
      <c r="B761" s="22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  <c r="AG761" s="22"/>
      <c r="AH761" s="22"/>
      <c r="AI761" s="22"/>
      <c r="AJ761" s="22"/>
      <c r="AK761" s="22"/>
      <c r="AL761" s="22"/>
    </row>
    <row r="762" spans="1:38" ht="13.5" customHeight="1">
      <c r="A762" s="22"/>
      <c r="B762" s="22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  <c r="AG762" s="22"/>
      <c r="AH762" s="22"/>
      <c r="AI762" s="22"/>
      <c r="AJ762" s="22"/>
      <c r="AK762" s="22"/>
      <c r="AL762" s="22"/>
    </row>
    <row r="763" spans="1:38" ht="13.5" customHeight="1">
      <c r="A763" s="22"/>
      <c r="B763" s="22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  <c r="AG763" s="22"/>
      <c r="AH763" s="22"/>
      <c r="AI763" s="22"/>
      <c r="AJ763" s="22"/>
      <c r="AK763" s="22"/>
      <c r="AL763" s="22"/>
    </row>
    <row r="764" spans="1:38" ht="13.5" customHeight="1">
      <c r="A764" s="22"/>
      <c r="B764" s="22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  <c r="AG764" s="22"/>
      <c r="AH764" s="22"/>
      <c r="AI764" s="22"/>
      <c r="AJ764" s="22"/>
      <c r="AK764" s="22"/>
      <c r="AL764" s="22"/>
    </row>
    <row r="765" spans="1:38" ht="13.5" customHeight="1">
      <c r="A765" s="22"/>
      <c r="B765" s="22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  <c r="AG765" s="22"/>
      <c r="AH765" s="22"/>
      <c r="AI765" s="22"/>
      <c r="AJ765" s="22"/>
      <c r="AK765" s="22"/>
      <c r="AL765" s="22"/>
    </row>
    <row r="766" spans="1:38" ht="13.5" customHeight="1">
      <c r="A766" s="22"/>
      <c r="B766" s="22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  <c r="AG766" s="22"/>
      <c r="AH766" s="22"/>
      <c r="AI766" s="22"/>
      <c r="AJ766" s="22"/>
      <c r="AK766" s="22"/>
      <c r="AL766" s="22"/>
    </row>
    <row r="767" spans="1:38" ht="13.5" customHeight="1">
      <c r="A767" s="22"/>
      <c r="B767" s="22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  <c r="AG767" s="22"/>
      <c r="AH767" s="22"/>
      <c r="AI767" s="22"/>
      <c r="AJ767" s="22"/>
      <c r="AK767" s="22"/>
      <c r="AL767" s="22"/>
    </row>
    <row r="768" spans="1:38" ht="13.5" customHeight="1">
      <c r="A768" s="22"/>
      <c r="B768" s="22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  <c r="AG768" s="22"/>
      <c r="AH768" s="22"/>
      <c r="AI768" s="22"/>
      <c r="AJ768" s="22"/>
      <c r="AK768" s="22"/>
      <c r="AL768" s="22"/>
    </row>
    <row r="769" spans="1:38" ht="13.5" customHeight="1">
      <c r="A769" s="22"/>
      <c r="B769" s="22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  <c r="AG769" s="22"/>
      <c r="AH769" s="22"/>
      <c r="AI769" s="22"/>
      <c r="AJ769" s="22"/>
      <c r="AK769" s="22"/>
      <c r="AL769" s="22"/>
    </row>
    <row r="770" spans="1:38" ht="13.5" customHeight="1">
      <c r="A770" s="22"/>
      <c r="B770" s="22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  <c r="AG770" s="22"/>
      <c r="AH770" s="22"/>
      <c r="AI770" s="22"/>
      <c r="AJ770" s="22"/>
      <c r="AK770" s="22"/>
      <c r="AL770" s="22"/>
    </row>
    <row r="771" spans="1:38" ht="13.5" customHeight="1">
      <c r="A771" s="22"/>
      <c r="B771" s="22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  <c r="AG771" s="22"/>
      <c r="AH771" s="22"/>
      <c r="AI771" s="22"/>
      <c r="AJ771" s="22"/>
      <c r="AK771" s="22"/>
      <c r="AL771" s="22"/>
    </row>
    <row r="772" spans="1:38" ht="13.5" customHeight="1">
      <c r="A772" s="22"/>
      <c r="B772" s="22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  <c r="AG772" s="22"/>
      <c r="AH772" s="22"/>
      <c r="AI772" s="22"/>
      <c r="AJ772" s="22"/>
      <c r="AK772" s="22"/>
      <c r="AL772" s="22"/>
    </row>
    <row r="773" spans="1:38" ht="13.5" customHeight="1">
      <c r="A773" s="22"/>
      <c r="B773" s="22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  <c r="AG773" s="22"/>
      <c r="AH773" s="22"/>
      <c r="AI773" s="22"/>
      <c r="AJ773" s="22"/>
      <c r="AK773" s="22"/>
      <c r="AL773" s="22"/>
    </row>
    <row r="774" spans="1:38" ht="13.5" customHeight="1">
      <c r="A774" s="22"/>
      <c r="B774" s="22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  <c r="AG774" s="22"/>
      <c r="AH774" s="22"/>
      <c r="AI774" s="22"/>
      <c r="AJ774" s="22"/>
      <c r="AK774" s="22"/>
      <c r="AL774" s="22"/>
    </row>
    <row r="775" spans="1:38" ht="13.5" customHeight="1">
      <c r="A775" s="22"/>
      <c r="B775" s="22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  <c r="AG775" s="22"/>
      <c r="AH775" s="22"/>
      <c r="AI775" s="22"/>
      <c r="AJ775" s="22"/>
      <c r="AK775" s="22"/>
      <c r="AL775" s="22"/>
    </row>
    <row r="776" spans="1:38" ht="13.5" customHeight="1">
      <c r="A776" s="22"/>
      <c r="B776" s="22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  <c r="AG776" s="22"/>
      <c r="AH776" s="22"/>
      <c r="AI776" s="22"/>
      <c r="AJ776" s="22"/>
      <c r="AK776" s="22"/>
      <c r="AL776" s="22"/>
    </row>
    <row r="777" spans="1:38" ht="13.5" customHeight="1">
      <c r="A777" s="22"/>
      <c r="B777" s="22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  <c r="AG777" s="22"/>
      <c r="AH777" s="22"/>
      <c r="AI777" s="22"/>
      <c r="AJ777" s="22"/>
      <c r="AK777" s="22"/>
      <c r="AL777" s="22"/>
    </row>
    <row r="778" spans="1:38" ht="13.5" customHeight="1">
      <c r="A778" s="22"/>
      <c r="B778" s="22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  <c r="AG778" s="22"/>
      <c r="AH778" s="22"/>
      <c r="AI778" s="22"/>
      <c r="AJ778" s="22"/>
      <c r="AK778" s="22"/>
      <c r="AL778" s="22"/>
    </row>
    <row r="779" spans="1:38" ht="13.5" customHeight="1">
      <c r="A779" s="22"/>
      <c r="B779" s="22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  <c r="AG779" s="22"/>
      <c r="AH779" s="22"/>
      <c r="AI779" s="22"/>
      <c r="AJ779" s="22"/>
      <c r="AK779" s="22"/>
      <c r="AL779" s="22"/>
    </row>
    <row r="780" spans="1:38" ht="13.5" customHeight="1">
      <c r="A780" s="22"/>
      <c r="B780" s="22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  <c r="AG780" s="22"/>
      <c r="AH780" s="22"/>
      <c r="AI780" s="22"/>
      <c r="AJ780" s="22"/>
      <c r="AK780" s="22"/>
      <c r="AL780" s="22"/>
    </row>
    <row r="781" spans="1:38" ht="13.5" customHeight="1">
      <c r="A781" s="22"/>
      <c r="B781" s="22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  <c r="AG781" s="22"/>
      <c r="AH781" s="22"/>
      <c r="AI781" s="22"/>
      <c r="AJ781" s="22"/>
      <c r="AK781" s="22"/>
      <c r="AL781" s="22"/>
    </row>
    <row r="782" spans="1:38" ht="13.5" customHeight="1">
      <c r="A782" s="22"/>
      <c r="B782" s="22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  <c r="AG782" s="22"/>
      <c r="AH782" s="22"/>
      <c r="AI782" s="22"/>
      <c r="AJ782" s="22"/>
      <c r="AK782" s="22"/>
      <c r="AL782" s="22"/>
    </row>
    <row r="783" spans="1:38" ht="13.5" customHeight="1">
      <c r="A783" s="22"/>
      <c r="B783" s="22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  <c r="AG783" s="22"/>
      <c r="AH783" s="22"/>
      <c r="AI783" s="22"/>
      <c r="AJ783" s="22"/>
      <c r="AK783" s="22"/>
      <c r="AL783" s="22"/>
    </row>
    <row r="784" spans="1:38" ht="13.5" customHeight="1">
      <c r="A784" s="22"/>
      <c r="B784" s="22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  <c r="AG784" s="22"/>
      <c r="AH784" s="22"/>
      <c r="AI784" s="22"/>
      <c r="AJ784" s="22"/>
      <c r="AK784" s="22"/>
      <c r="AL784" s="22"/>
    </row>
    <row r="785" spans="1:38" ht="13.5" customHeight="1">
      <c r="A785" s="22"/>
      <c r="B785" s="22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  <c r="AG785" s="22"/>
      <c r="AH785" s="22"/>
      <c r="AI785" s="22"/>
      <c r="AJ785" s="22"/>
      <c r="AK785" s="22"/>
      <c r="AL785" s="22"/>
    </row>
    <row r="786" spans="1:38" ht="13.5" customHeight="1">
      <c r="A786" s="22"/>
      <c r="B786" s="22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  <c r="AG786" s="22"/>
      <c r="AH786" s="22"/>
      <c r="AI786" s="22"/>
      <c r="AJ786" s="22"/>
      <c r="AK786" s="22"/>
      <c r="AL786" s="22"/>
    </row>
    <row r="787" spans="1:38" ht="13.5" customHeight="1">
      <c r="A787" s="22"/>
      <c r="B787" s="22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  <c r="AG787" s="22"/>
      <c r="AH787" s="22"/>
      <c r="AI787" s="22"/>
      <c r="AJ787" s="22"/>
      <c r="AK787" s="22"/>
      <c r="AL787" s="22"/>
    </row>
    <row r="788" spans="1:38" ht="13.5" customHeight="1">
      <c r="A788" s="22"/>
      <c r="B788" s="22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  <c r="AG788" s="22"/>
      <c r="AH788" s="22"/>
      <c r="AI788" s="22"/>
      <c r="AJ788" s="22"/>
      <c r="AK788" s="22"/>
      <c r="AL788" s="22"/>
    </row>
    <row r="789" spans="1:38" ht="13.5" customHeight="1">
      <c r="A789" s="22"/>
      <c r="B789" s="22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  <c r="AG789" s="22"/>
      <c r="AH789" s="22"/>
      <c r="AI789" s="22"/>
      <c r="AJ789" s="22"/>
      <c r="AK789" s="22"/>
      <c r="AL789" s="22"/>
    </row>
    <row r="790" spans="1:38" ht="13.5" customHeight="1">
      <c r="A790" s="22"/>
      <c r="B790" s="22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  <c r="AG790" s="22"/>
      <c r="AH790" s="22"/>
      <c r="AI790" s="22"/>
      <c r="AJ790" s="22"/>
      <c r="AK790" s="22"/>
      <c r="AL790" s="22"/>
    </row>
    <row r="791" spans="1:38" ht="13.5" customHeight="1">
      <c r="A791" s="22"/>
      <c r="B791" s="22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  <c r="AG791" s="22"/>
      <c r="AH791" s="22"/>
      <c r="AI791" s="22"/>
      <c r="AJ791" s="22"/>
      <c r="AK791" s="22"/>
      <c r="AL791" s="22"/>
    </row>
    <row r="792" spans="1:38" ht="13.5" customHeight="1">
      <c r="A792" s="22"/>
      <c r="B792" s="22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  <c r="AG792" s="22"/>
      <c r="AH792" s="22"/>
      <c r="AI792" s="22"/>
      <c r="AJ792" s="22"/>
      <c r="AK792" s="22"/>
      <c r="AL792" s="22"/>
    </row>
    <row r="793" spans="1:38" ht="13.5" customHeight="1">
      <c r="A793" s="22"/>
      <c r="B793" s="22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  <c r="AG793" s="22"/>
      <c r="AH793" s="22"/>
      <c r="AI793" s="22"/>
      <c r="AJ793" s="22"/>
      <c r="AK793" s="22"/>
      <c r="AL793" s="22"/>
    </row>
    <row r="794" spans="1:38" ht="13.5" customHeight="1">
      <c r="A794" s="22"/>
      <c r="B794" s="22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  <c r="AG794" s="22"/>
      <c r="AH794" s="22"/>
      <c r="AI794" s="22"/>
      <c r="AJ794" s="22"/>
      <c r="AK794" s="22"/>
      <c r="AL794" s="22"/>
    </row>
    <row r="795" spans="1:38" ht="13.5" customHeight="1">
      <c r="A795" s="22"/>
      <c r="B795" s="22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  <c r="AG795" s="22"/>
      <c r="AH795" s="22"/>
      <c r="AI795" s="22"/>
      <c r="AJ795" s="22"/>
      <c r="AK795" s="22"/>
      <c r="AL795" s="22"/>
    </row>
    <row r="796" spans="1:38" ht="13.5" customHeight="1">
      <c r="A796" s="22"/>
      <c r="B796" s="22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  <c r="AG796" s="22"/>
      <c r="AH796" s="22"/>
      <c r="AI796" s="22"/>
      <c r="AJ796" s="22"/>
      <c r="AK796" s="22"/>
      <c r="AL796" s="22"/>
    </row>
    <row r="797" spans="1:38" ht="13.5" customHeight="1">
      <c r="A797" s="22"/>
      <c r="B797" s="22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  <c r="AG797" s="22"/>
      <c r="AH797" s="22"/>
      <c r="AI797" s="22"/>
      <c r="AJ797" s="22"/>
      <c r="AK797" s="22"/>
      <c r="AL797" s="22"/>
    </row>
    <row r="798" spans="1:38" ht="13.5" customHeight="1">
      <c r="A798" s="22"/>
      <c r="B798" s="22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  <c r="AG798" s="22"/>
      <c r="AH798" s="22"/>
      <c r="AI798" s="22"/>
      <c r="AJ798" s="22"/>
      <c r="AK798" s="22"/>
      <c r="AL798" s="22"/>
    </row>
    <row r="799" spans="1:38" ht="13.5" customHeight="1">
      <c r="A799" s="22"/>
      <c r="B799" s="22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  <c r="AG799" s="22"/>
      <c r="AH799" s="22"/>
      <c r="AI799" s="22"/>
      <c r="AJ799" s="22"/>
      <c r="AK799" s="22"/>
      <c r="AL799" s="22"/>
    </row>
    <row r="800" spans="1:38" ht="13.5" customHeight="1">
      <c r="A800" s="22"/>
      <c r="B800" s="22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  <c r="AG800" s="22"/>
      <c r="AH800" s="22"/>
      <c r="AI800" s="22"/>
      <c r="AJ800" s="22"/>
      <c r="AK800" s="22"/>
      <c r="AL800" s="22"/>
    </row>
    <row r="801" spans="1:38" ht="13.5" customHeight="1">
      <c r="A801" s="22"/>
      <c r="B801" s="22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  <c r="AG801" s="22"/>
      <c r="AH801" s="22"/>
      <c r="AI801" s="22"/>
      <c r="AJ801" s="22"/>
      <c r="AK801" s="22"/>
      <c r="AL801" s="22"/>
    </row>
    <row r="802" spans="1:38" ht="13.5" customHeight="1">
      <c r="A802" s="22"/>
      <c r="B802" s="22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  <c r="AG802" s="22"/>
      <c r="AH802" s="22"/>
      <c r="AI802" s="22"/>
      <c r="AJ802" s="22"/>
      <c r="AK802" s="22"/>
      <c r="AL802" s="22"/>
    </row>
    <row r="803" spans="1:38" ht="13.5" customHeight="1">
      <c r="A803" s="22"/>
      <c r="B803" s="22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  <c r="AG803" s="22"/>
      <c r="AH803" s="22"/>
      <c r="AI803" s="22"/>
      <c r="AJ803" s="22"/>
      <c r="AK803" s="22"/>
      <c r="AL803" s="22"/>
    </row>
    <row r="804" spans="1:38" ht="13.5" customHeight="1">
      <c r="A804" s="22"/>
      <c r="B804" s="22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  <c r="AG804" s="22"/>
      <c r="AH804" s="22"/>
      <c r="AI804" s="22"/>
      <c r="AJ804" s="22"/>
      <c r="AK804" s="22"/>
      <c r="AL804" s="22"/>
    </row>
    <row r="805" spans="1:38" ht="13.5" customHeight="1">
      <c r="A805" s="22"/>
      <c r="B805" s="22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  <c r="AG805" s="22"/>
      <c r="AH805" s="22"/>
      <c r="AI805" s="22"/>
      <c r="AJ805" s="22"/>
      <c r="AK805" s="22"/>
      <c r="AL805" s="22"/>
    </row>
    <row r="806" spans="1:38" ht="13.5" customHeight="1">
      <c r="A806" s="22"/>
      <c r="B806" s="22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  <c r="AG806" s="22"/>
      <c r="AH806" s="22"/>
      <c r="AI806" s="22"/>
      <c r="AJ806" s="22"/>
      <c r="AK806" s="22"/>
      <c r="AL806" s="22"/>
    </row>
    <row r="807" spans="1:38" ht="13.5" customHeight="1">
      <c r="A807" s="22"/>
      <c r="B807" s="22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  <c r="AG807" s="22"/>
      <c r="AH807" s="22"/>
      <c r="AI807" s="22"/>
      <c r="AJ807" s="22"/>
      <c r="AK807" s="22"/>
      <c r="AL807" s="22"/>
    </row>
    <row r="808" spans="1:38" ht="13.5" customHeight="1">
      <c r="A808" s="22"/>
      <c r="B808" s="22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  <c r="AG808" s="22"/>
      <c r="AH808" s="22"/>
      <c r="AI808" s="22"/>
      <c r="AJ808" s="22"/>
      <c r="AK808" s="22"/>
      <c r="AL808" s="22"/>
    </row>
    <row r="809" spans="1:38" ht="13.5" customHeight="1">
      <c r="A809" s="22"/>
      <c r="B809" s="22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  <c r="AG809" s="22"/>
      <c r="AH809" s="22"/>
      <c r="AI809" s="22"/>
      <c r="AJ809" s="22"/>
      <c r="AK809" s="22"/>
      <c r="AL809" s="22"/>
    </row>
    <row r="810" spans="1:38" ht="13.5" customHeight="1">
      <c r="A810" s="22"/>
      <c r="B810" s="22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  <c r="AG810" s="22"/>
      <c r="AH810" s="22"/>
      <c r="AI810" s="22"/>
      <c r="AJ810" s="22"/>
      <c r="AK810" s="22"/>
      <c r="AL810" s="22"/>
    </row>
    <row r="811" spans="1:38" ht="13.5" customHeight="1">
      <c r="A811" s="22"/>
      <c r="B811" s="22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  <c r="AG811" s="22"/>
      <c r="AH811" s="22"/>
      <c r="AI811" s="22"/>
      <c r="AJ811" s="22"/>
      <c r="AK811" s="22"/>
      <c r="AL811" s="22"/>
    </row>
    <row r="812" spans="1:38" ht="13.5" customHeight="1">
      <c r="A812" s="22"/>
      <c r="B812" s="22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  <c r="AG812" s="22"/>
      <c r="AH812" s="22"/>
      <c r="AI812" s="22"/>
      <c r="AJ812" s="22"/>
      <c r="AK812" s="22"/>
      <c r="AL812" s="22"/>
    </row>
    <row r="813" spans="1:38" ht="13.5" customHeight="1">
      <c r="A813" s="22"/>
      <c r="B813" s="22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  <c r="AG813" s="22"/>
      <c r="AH813" s="22"/>
      <c r="AI813" s="22"/>
      <c r="AJ813" s="22"/>
      <c r="AK813" s="22"/>
      <c r="AL813" s="22"/>
    </row>
    <row r="814" spans="1:38" ht="13.5" customHeight="1">
      <c r="A814" s="22"/>
      <c r="B814" s="22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  <c r="AG814" s="22"/>
      <c r="AH814" s="22"/>
      <c r="AI814" s="22"/>
      <c r="AJ814" s="22"/>
      <c r="AK814" s="22"/>
      <c r="AL814" s="22"/>
    </row>
    <row r="815" spans="1:38" ht="13.5" customHeight="1">
      <c r="A815" s="22"/>
      <c r="B815" s="22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  <c r="AG815" s="22"/>
      <c r="AH815" s="22"/>
      <c r="AI815" s="22"/>
      <c r="AJ815" s="22"/>
      <c r="AK815" s="22"/>
      <c r="AL815" s="22"/>
    </row>
    <row r="816" spans="1:38" ht="13.5" customHeight="1">
      <c r="A816" s="22"/>
      <c r="B816" s="22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  <c r="AG816" s="22"/>
      <c r="AH816" s="22"/>
      <c r="AI816" s="22"/>
      <c r="AJ816" s="22"/>
      <c r="AK816" s="22"/>
      <c r="AL816" s="22"/>
    </row>
    <row r="817" spans="1:38" ht="13.5" customHeight="1">
      <c r="A817" s="22"/>
      <c r="B817" s="22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  <c r="AG817" s="22"/>
      <c r="AH817" s="22"/>
      <c r="AI817" s="22"/>
      <c r="AJ817" s="22"/>
      <c r="AK817" s="22"/>
      <c r="AL817" s="22"/>
    </row>
    <row r="818" spans="1:38" ht="13.5" customHeight="1">
      <c r="A818" s="22"/>
      <c r="B818" s="22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  <c r="AG818" s="22"/>
      <c r="AH818" s="22"/>
      <c r="AI818" s="22"/>
      <c r="AJ818" s="22"/>
      <c r="AK818" s="22"/>
      <c r="AL818" s="22"/>
    </row>
    <row r="819" spans="1:38" ht="13.5" customHeight="1">
      <c r="A819" s="22"/>
      <c r="B819" s="22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  <c r="AG819" s="22"/>
      <c r="AH819" s="22"/>
      <c r="AI819" s="22"/>
      <c r="AJ819" s="22"/>
      <c r="AK819" s="22"/>
      <c r="AL819" s="22"/>
    </row>
    <row r="820" spans="1:38" ht="13.5" customHeight="1">
      <c r="A820" s="22"/>
      <c r="B820" s="22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  <c r="AG820" s="22"/>
      <c r="AH820" s="22"/>
      <c r="AI820" s="22"/>
      <c r="AJ820" s="22"/>
      <c r="AK820" s="22"/>
      <c r="AL820" s="22"/>
    </row>
    <row r="821" spans="1:38" ht="13.5" customHeight="1">
      <c r="A821" s="22"/>
      <c r="B821" s="22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  <c r="AG821" s="22"/>
      <c r="AH821" s="22"/>
      <c r="AI821" s="22"/>
      <c r="AJ821" s="22"/>
      <c r="AK821" s="22"/>
      <c r="AL821" s="22"/>
    </row>
    <row r="822" spans="1:38" ht="13.5" customHeight="1">
      <c r="A822" s="22"/>
      <c r="B822" s="22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  <c r="AG822" s="22"/>
      <c r="AH822" s="22"/>
      <c r="AI822" s="22"/>
      <c r="AJ822" s="22"/>
      <c r="AK822" s="22"/>
      <c r="AL822" s="22"/>
    </row>
    <row r="823" spans="1:38" ht="13.5" customHeight="1">
      <c r="A823" s="22"/>
      <c r="B823" s="22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  <c r="AG823" s="22"/>
      <c r="AH823" s="22"/>
      <c r="AI823" s="22"/>
      <c r="AJ823" s="22"/>
      <c r="AK823" s="22"/>
      <c r="AL823" s="22"/>
    </row>
    <row r="824" spans="1:38" ht="13.5" customHeight="1">
      <c r="A824" s="22"/>
      <c r="B824" s="22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  <c r="AG824" s="22"/>
      <c r="AH824" s="22"/>
      <c r="AI824" s="22"/>
      <c r="AJ824" s="22"/>
      <c r="AK824" s="22"/>
      <c r="AL824" s="22"/>
    </row>
    <row r="825" spans="1:38" ht="13.5" customHeight="1">
      <c r="A825" s="22"/>
      <c r="B825" s="22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  <c r="AG825" s="22"/>
      <c r="AH825" s="22"/>
      <c r="AI825" s="22"/>
      <c r="AJ825" s="22"/>
      <c r="AK825" s="22"/>
      <c r="AL825" s="22"/>
    </row>
    <row r="826" spans="1:38" ht="13.5" customHeight="1">
      <c r="A826" s="22"/>
      <c r="B826" s="22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  <c r="AG826" s="22"/>
      <c r="AH826" s="22"/>
      <c r="AI826" s="22"/>
      <c r="AJ826" s="22"/>
      <c r="AK826" s="22"/>
      <c r="AL826" s="22"/>
    </row>
    <row r="827" spans="1:38" ht="13.5" customHeight="1">
      <c r="A827" s="22"/>
      <c r="B827" s="22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  <c r="AG827" s="22"/>
      <c r="AH827" s="22"/>
      <c r="AI827" s="22"/>
      <c r="AJ827" s="22"/>
      <c r="AK827" s="22"/>
      <c r="AL827" s="22"/>
    </row>
    <row r="828" spans="1:38" ht="13.5" customHeight="1">
      <c r="A828" s="22"/>
      <c r="B828" s="22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  <c r="AG828" s="22"/>
      <c r="AH828" s="22"/>
      <c r="AI828" s="22"/>
      <c r="AJ828" s="22"/>
      <c r="AK828" s="22"/>
      <c r="AL828" s="22"/>
    </row>
    <row r="829" spans="1:38" ht="13.5" customHeight="1">
      <c r="A829" s="22"/>
      <c r="B829" s="22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  <c r="AG829" s="22"/>
      <c r="AH829" s="22"/>
      <c r="AI829" s="22"/>
      <c r="AJ829" s="22"/>
      <c r="AK829" s="22"/>
      <c r="AL829" s="22"/>
    </row>
    <row r="830" spans="1:38" ht="13.5" customHeight="1">
      <c r="A830" s="22"/>
      <c r="B830" s="22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  <c r="AG830" s="22"/>
      <c r="AH830" s="22"/>
      <c r="AI830" s="22"/>
      <c r="AJ830" s="22"/>
      <c r="AK830" s="22"/>
      <c r="AL830" s="22"/>
    </row>
    <row r="831" spans="1:38" ht="13.5" customHeight="1">
      <c r="A831" s="22"/>
      <c r="B831" s="22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  <c r="AG831" s="22"/>
      <c r="AH831" s="22"/>
      <c r="AI831" s="22"/>
      <c r="AJ831" s="22"/>
      <c r="AK831" s="22"/>
      <c r="AL831" s="22"/>
    </row>
    <row r="832" spans="1:38" ht="13.5" customHeight="1">
      <c r="A832" s="22"/>
      <c r="B832" s="22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  <c r="AG832" s="22"/>
      <c r="AH832" s="22"/>
      <c r="AI832" s="22"/>
      <c r="AJ832" s="22"/>
      <c r="AK832" s="22"/>
      <c r="AL832" s="22"/>
    </row>
    <row r="833" spans="1:38" ht="13.5" customHeight="1">
      <c r="A833" s="22"/>
      <c r="B833" s="22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  <c r="AG833" s="22"/>
      <c r="AH833" s="22"/>
      <c r="AI833" s="22"/>
      <c r="AJ833" s="22"/>
      <c r="AK833" s="22"/>
      <c r="AL833" s="22"/>
    </row>
    <row r="834" spans="1:38" ht="13.5" customHeight="1">
      <c r="A834" s="22"/>
      <c r="B834" s="22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  <c r="AG834" s="22"/>
      <c r="AH834" s="22"/>
      <c r="AI834" s="22"/>
      <c r="AJ834" s="22"/>
      <c r="AK834" s="22"/>
      <c r="AL834" s="22"/>
    </row>
    <row r="835" spans="1:38" ht="13.5" customHeight="1">
      <c r="A835" s="22"/>
      <c r="B835" s="22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  <c r="AG835" s="22"/>
      <c r="AH835" s="22"/>
      <c r="AI835" s="22"/>
      <c r="AJ835" s="22"/>
      <c r="AK835" s="22"/>
      <c r="AL835" s="22"/>
    </row>
    <row r="836" spans="1:38" ht="13.5" customHeight="1">
      <c r="A836" s="22"/>
      <c r="B836" s="22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  <c r="AG836" s="22"/>
      <c r="AH836" s="22"/>
      <c r="AI836" s="22"/>
      <c r="AJ836" s="22"/>
      <c r="AK836" s="22"/>
      <c r="AL836" s="22"/>
    </row>
    <row r="837" spans="1:38" ht="13.5" customHeight="1">
      <c r="A837" s="22"/>
      <c r="B837" s="22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  <c r="AG837" s="22"/>
      <c r="AH837" s="22"/>
      <c r="AI837" s="22"/>
      <c r="AJ837" s="22"/>
      <c r="AK837" s="22"/>
      <c r="AL837" s="22"/>
    </row>
    <row r="838" spans="1:38" ht="13.5" customHeight="1">
      <c r="A838" s="22"/>
      <c r="B838" s="22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  <c r="AG838" s="22"/>
      <c r="AH838" s="22"/>
      <c r="AI838" s="22"/>
      <c r="AJ838" s="22"/>
      <c r="AK838" s="22"/>
      <c r="AL838" s="22"/>
    </row>
    <row r="839" spans="1:38" ht="13.5" customHeight="1">
      <c r="A839" s="22"/>
      <c r="B839" s="22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  <c r="AG839" s="22"/>
      <c r="AH839" s="22"/>
      <c r="AI839" s="22"/>
      <c r="AJ839" s="22"/>
      <c r="AK839" s="22"/>
      <c r="AL839" s="22"/>
    </row>
    <row r="840" spans="1:38" ht="13.5" customHeight="1">
      <c r="A840" s="22"/>
      <c r="B840" s="22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  <c r="AG840" s="22"/>
      <c r="AH840" s="22"/>
      <c r="AI840" s="22"/>
      <c r="AJ840" s="22"/>
      <c r="AK840" s="22"/>
      <c r="AL840" s="22"/>
    </row>
    <row r="841" spans="1:38" ht="13.5" customHeight="1">
      <c r="A841" s="22"/>
      <c r="B841" s="22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  <c r="AG841" s="22"/>
      <c r="AH841" s="22"/>
      <c r="AI841" s="22"/>
      <c r="AJ841" s="22"/>
      <c r="AK841" s="22"/>
      <c r="AL841" s="22"/>
    </row>
    <row r="842" spans="1:38" ht="13.5" customHeight="1">
      <c r="A842" s="22"/>
      <c r="B842" s="22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  <c r="AG842" s="22"/>
      <c r="AH842" s="22"/>
      <c r="AI842" s="22"/>
      <c r="AJ842" s="22"/>
      <c r="AK842" s="22"/>
      <c r="AL842" s="22"/>
    </row>
    <row r="843" spans="1:38" ht="13.5" customHeight="1">
      <c r="A843" s="22"/>
      <c r="B843" s="22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  <c r="AG843" s="22"/>
      <c r="AH843" s="22"/>
      <c r="AI843" s="22"/>
      <c r="AJ843" s="22"/>
      <c r="AK843" s="22"/>
      <c r="AL843" s="22"/>
    </row>
    <row r="844" spans="1:38" ht="13.5" customHeight="1">
      <c r="A844" s="22"/>
      <c r="B844" s="22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  <c r="AG844" s="22"/>
      <c r="AH844" s="22"/>
      <c r="AI844" s="22"/>
      <c r="AJ844" s="22"/>
      <c r="AK844" s="22"/>
      <c r="AL844" s="22"/>
    </row>
    <row r="845" spans="1:38" ht="13.5" customHeight="1">
      <c r="A845" s="22"/>
      <c r="B845" s="22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  <c r="AG845" s="22"/>
      <c r="AH845" s="22"/>
      <c r="AI845" s="22"/>
      <c r="AJ845" s="22"/>
      <c r="AK845" s="22"/>
      <c r="AL845" s="22"/>
    </row>
    <row r="846" spans="1:38" ht="13.5" customHeight="1">
      <c r="A846" s="22"/>
      <c r="B846" s="22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  <c r="AG846" s="22"/>
      <c r="AH846" s="22"/>
      <c r="AI846" s="22"/>
      <c r="AJ846" s="22"/>
      <c r="AK846" s="22"/>
      <c r="AL846" s="22"/>
    </row>
    <row r="847" spans="1:38" ht="13.5" customHeight="1">
      <c r="A847" s="22"/>
      <c r="B847" s="22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  <c r="AG847" s="22"/>
      <c r="AH847" s="22"/>
      <c r="AI847" s="22"/>
      <c r="AJ847" s="22"/>
      <c r="AK847" s="22"/>
      <c r="AL847" s="22"/>
    </row>
    <row r="848" spans="1:38" ht="13.5" customHeight="1">
      <c r="A848" s="22"/>
      <c r="B848" s="22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  <c r="AG848" s="22"/>
      <c r="AH848" s="22"/>
      <c r="AI848" s="22"/>
      <c r="AJ848" s="22"/>
      <c r="AK848" s="22"/>
      <c r="AL848" s="22"/>
    </row>
    <row r="849" spans="1:38" ht="13.5" customHeight="1">
      <c r="A849" s="22"/>
      <c r="B849" s="22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  <c r="AG849" s="22"/>
      <c r="AH849" s="22"/>
      <c r="AI849" s="22"/>
      <c r="AJ849" s="22"/>
      <c r="AK849" s="22"/>
      <c r="AL849" s="22"/>
    </row>
    <row r="850" spans="1:38" ht="13.5" customHeight="1">
      <c r="A850" s="22"/>
      <c r="B850" s="22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  <c r="AG850" s="22"/>
      <c r="AH850" s="22"/>
      <c r="AI850" s="22"/>
      <c r="AJ850" s="22"/>
      <c r="AK850" s="22"/>
      <c r="AL850" s="22"/>
    </row>
    <row r="851" spans="1:38" ht="13.5" customHeight="1">
      <c r="A851" s="22"/>
      <c r="B851" s="22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  <c r="AG851" s="22"/>
      <c r="AH851" s="22"/>
      <c r="AI851" s="22"/>
      <c r="AJ851" s="22"/>
      <c r="AK851" s="22"/>
      <c r="AL851" s="22"/>
    </row>
    <row r="852" spans="1:38" ht="13.5" customHeight="1">
      <c r="A852" s="22"/>
      <c r="B852" s="22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  <c r="AG852" s="22"/>
      <c r="AH852" s="22"/>
      <c r="AI852" s="22"/>
      <c r="AJ852" s="22"/>
      <c r="AK852" s="22"/>
      <c r="AL852" s="22"/>
    </row>
    <row r="853" spans="1:38" ht="13.5" customHeight="1">
      <c r="A853" s="22"/>
      <c r="B853" s="22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  <c r="AG853" s="22"/>
      <c r="AH853" s="22"/>
      <c r="AI853" s="22"/>
      <c r="AJ853" s="22"/>
      <c r="AK853" s="22"/>
      <c r="AL853" s="22"/>
    </row>
    <row r="854" spans="1:38" ht="13.5" customHeight="1">
      <c r="A854" s="22"/>
      <c r="B854" s="22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  <c r="AG854" s="22"/>
      <c r="AH854" s="22"/>
      <c r="AI854" s="22"/>
      <c r="AJ854" s="22"/>
      <c r="AK854" s="22"/>
      <c r="AL854" s="22"/>
    </row>
    <row r="855" spans="1:38" ht="13.5" customHeight="1">
      <c r="A855" s="22"/>
      <c r="B855" s="22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  <c r="AG855" s="22"/>
      <c r="AH855" s="22"/>
      <c r="AI855" s="22"/>
      <c r="AJ855" s="22"/>
      <c r="AK855" s="22"/>
      <c r="AL855" s="22"/>
    </row>
    <row r="856" spans="1:38" ht="13.5" customHeight="1">
      <c r="A856" s="22"/>
      <c r="B856" s="22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  <c r="AG856" s="22"/>
      <c r="AH856" s="22"/>
      <c r="AI856" s="22"/>
      <c r="AJ856" s="22"/>
      <c r="AK856" s="22"/>
      <c r="AL856" s="22"/>
    </row>
    <row r="857" spans="1:38" ht="13.5" customHeight="1">
      <c r="A857" s="22"/>
      <c r="B857" s="22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  <c r="AG857" s="22"/>
      <c r="AH857" s="22"/>
      <c r="AI857" s="22"/>
      <c r="AJ857" s="22"/>
      <c r="AK857" s="22"/>
      <c r="AL857" s="22"/>
    </row>
    <row r="858" spans="1:38" ht="13.5" customHeight="1">
      <c r="A858" s="22"/>
      <c r="B858" s="22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  <c r="AG858" s="22"/>
      <c r="AH858" s="22"/>
      <c r="AI858" s="22"/>
      <c r="AJ858" s="22"/>
      <c r="AK858" s="22"/>
      <c r="AL858" s="22"/>
    </row>
    <row r="859" spans="1:38" ht="13.5" customHeight="1">
      <c r="A859" s="22"/>
      <c r="B859" s="22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  <c r="AG859" s="22"/>
      <c r="AH859" s="22"/>
      <c r="AI859" s="22"/>
      <c r="AJ859" s="22"/>
      <c r="AK859" s="22"/>
      <c r="AL859" s="22"/>
    </row>
    <row r="860" spans="1:38" ht="13.5" customHeight="1">
      <c r="A860" s="22"/>
      <c r="B860" s="22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  <c r="AG860" s="22"/>
      <c r="AH860" s="22"/>
      <c r="AI860" s="22"/>
      <c r="AJ860" s="22"/>
      <c r="AK860" s="22"/>
      <c r="AL860" s="22"/>
    </row>
    <row r="861" spans="1:38" ht="13.5" customHeight="1">
      <c r="A861" s="22"/>
      <c r="B861" s="22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  <c r="AG861" s="22"/>
      <c r="AH861" s="22"/>
      <c r="AI861" s="22"/>
      <c r="AJ861" s="22"/>
      <c r="AK861" s="22"/>
      <c r="AL861" s="22"/>
    </row>
    <row r="862" spans="1:38" ht="13.5" customHeight="1">
      <c r="A862" s="22"/>
      <c r="B862" s="22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  <c r="AG862" s="22"/>
      <c r="AH862" s="22"/>
      <c r="AI862" s="22"/>
      <c r="AJ862" s="22"/>
      <c r="AK862" s="22"/>
      <c r="AL862" s="22"/>
    </row>
    <row r="863" spans="1:38" ht="13.5" customHeight="1">
      <c r="A863" s="22"/>
      <c r="B863" s="22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  <c r="AG863" s="22"/>
      <c r="AH863" s="22"/>
      <c r="AI863" s="22"/>
      <c r="AJ863" s="22"/>
      <c r="AK863" s="22"/>
      <c r="AL863" s="22"/>
    </row>
    <row r="864" spans="1:38" ht="13.5" customHeight="1">
      <c r="A864" s="22"/>
      <c r="B864" s="22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  <c r="AG864" s="22"/>
      <c r="AH864" s="22"/>
      <c r="AI864" s="22"/>
      <c r="AJ864" s="22"/>
      <c r="AK864" s="22"/>
      <c r="AL864" s="22"/>
    </row>
    <row r="865" spans="1:38" ht="13.5" customHeight="1">
      <c r="A865" s="22"/>
      <c r="B865" s="22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  <c r="AG865" s="22"/>
      <c r="AH865" s="22"/>
      <c r="AI865" s="22"/>
      <c r="AJ865" s="22"/>
      <c r="AK865" s="22"/>
      <c r="AL865" s="22"/>
    </row>
    <row r="866" spans="1:38" ht="13.5" customHeight="1">
      <c r="A866" s="22"/>
      <c r="B866" s="22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  <c r="AG866" s="22"/>
      <c r="AH866" s="22"/>
      <c r="AI866" s="22"/>
      <c r="AJ866" s="22"/>
      <c r="AK866" s="22"/>
      <c r="AL866" s="22"/>
    </row>
    <row r="867" spans="1:38" ht="13.5" customHeight="1">
      <c r="A867" s="22"/>
      <c r="B867" s="22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  <c r="AG867" s="22"/>
      <c r="AH867" s="22"/>
      <c r="AI867" s="22"/>
      <c r="AJ867" s="22"/>
      <c r="AK867" s="22"/>
      <c r="AL867" s="22"/>
    </row>
    <row r="868" spans="1:38" ht="13.5" customHeight="1">
      <c r="A868" s="22"/>
      <c r="B868" s="22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  <c r="AG868" s="22"/>
      <c r="AH868" s="22"/>
      <c r="AI868" s="22"/>
      <c r="AJ868" s="22"/>
      <c r="AK868" s="22"/>
      <c r="AL868" s="22"/>
    </row>
    <row r="869" spans="1:38" ht="13.5" customHeight="1">
      <c r="A869" s="22"/>
      <c r="B869" s="22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  <c r="AG869" s="22"/>
      <c r="AH869" s="22"/>
      <c r="AI869" s="22"/>
      <c r="AJ869" s="22"/>
      <c r="AK869" s="22"/>
      <c r="AL869" s="22"/>
    </row>
    <row r="870" spans="1:38" ht="13.5" customHeight="1">
      <c r="A870" s="22"/>
      <c r="B870" s="22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  <c r="AG870" s="22"/>
      <c r="AH870" s="22"/>
      <c r="AI870" s="22"/>
      <c r="AJ870" s="22"/>
      <c r="AK870" s="22"/>
      <c r="AL870" s="22"/>
    </row>
    <row r="871" spans="1:38" ht="13.5" customHeight="1">
      <c r="A871" s="22"/>
      <c r="B871" s="22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  <c r="AG871" s="22"/>
      <c r="AH871" s="22"/>
      <c r="AI871" s="22"/>
      <c r="AJ871" s="22"/>
      <c r="AK871" s="22"/>
      <c r="AL871" s="22"/>
    </row>
    <row r="872" spans="1:38" ht="13.5" customHeight="1">
      <c r="A872" s="22"/>
      <c r="B872" s="22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  <c r="AG872" s="22"/>
      <c r="AH872" s="22"/>
      <c r="AI872" s="22"/>
      <c r="AJ872" s="22"/>
      <c r="AK872" s="22"/>
      <c r="AL872" s="22"/>
    </row>
    <row r="873" spans="1:38" ht="13.5" customHeight="1">
      <c r="A873" s="22"/>
      <c r="B873" s="22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  <c r="AG873" s="22"/>
      <c r="AH873" s="22"/>
      <c r="AI873" s="22"/>
      <c r="AJ873" s="22"/>
      <c r="AK873" s="22"/>
      <c r="AL873" s="22"/>
    </row>
    <row r="874" spans="1:38" ht="13.5" customHeight="1">
      <c r="A874" s="22"/>
      <c r="B874" s="22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  <c r="AG874" s="22"/>
      <c r="AH874" s="22"/>
      <c r="AI874" s="22"/>
      <c r="AJ874" s="22"/>
      <c r="AK874" s="22"/>
      <c r="AL874" s="22"/>
    </row>
    <row r="875" spans="1:38" ht="13.5" customHeight="1">
      <c r="A875" s="22"/>
      <c r="B875" s="22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  <c r="AG875" s="22"/>
      <c r="AH875" s="22"/>
      <c r="AI875" s="22"/>
      <c r="AJ875" s="22"/>
      <c r="AK875" s="22"/>
      <c r="AL875" s="22"/>
    </row>
    <row r="876" spans="1:38" ht="13.5" customHeight="1">
      <c r="A876" s="22"/>
      <c r="B876" s="22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  <c r="AG876" s="22"/>
      <c r="AH876" s="22"/>
      <c r="AI876" s="22"/>
      <c r="AJ876" s="22"/>
      <c r="AK876" s="22"/>
      <c r="AL876" s="22"/>
    </row>
    <row r="877" spans="1:38" ht="13.5" customHeight="1">
      <c r="A877" s="22"/>
      <c r="B877" s="22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  <c r="AG877" s="22"/>
      <c r="AH877" s="22"/>
      <c r="AI877" s="22"/>
      <c r="AJ877" s="22"/>
      <c r="AK877" s="22"/>
      <c r="AL877" s="22"/>
    </row>
    <row r="878" spans="1:38" ht="13.5" customHeight="1">
      <c r="A878" s="22"/>
      <c r="B878" s="22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  <c r="AG878" s="22"/>
      <c r="AH878" s="22"/>
      <c r="AI878" s="22"/>
      <c r="AJ878" s="22"/>
      <c r="AK878" s="22"/>
      <c r="AL878" s="22"/>
    </row>
    <row r="879" spans="1:38" ht="13.5" customHeight="1">
      <c r="A879" s="22"/>
      <c r="B879" s="22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  <c r="AG879" s="22"/>
      <c r="AH879" s="22"/>
      <c r="AI879" s="22"/>
      <c r="AJ879" s="22"/>
      <c r="AK879" s="22"/>
      <c r="AL879" s="22"/>
    </row>
    <row r="880" spans="1:38" ht="13.5" customHeight="1">
      <c r="A880" s="22"/>
      <c r="B880" s="22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  <c r="AG880" s="22"/>
      <c r="AH880" s="22"/>
      <c r="AI880" s="22"/>
      <c r="AJ880" s="22"/>
      <c r="AK880" s="22"/>
      <c r="AL880" s="22"/>
    </row>
    <row r="881" spans="1:38" ht="13.5" customHeight="1">
      <c r="A881" s="22"/>
      <c r="B881" s="22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  <c r="AG881" s="22"/>
      <c r="AH881" s="22"/>
      <c r="AI881" s="22"/>
      <c r="AJ881" s="22"/>
      <c r="AK881" s="22"/>
      <c r="AL881" s="22"/>
    </row>
    <row r="882" spans="1:38" ht="13.5" customHeight="1">
      <c r="A882" s="22"/>
      <c r="B882" s="22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  <c r="AG882" s="22"/>
      <c r="AH882" s="22"/>
      <c r="AI882" s="22"/>
      <c r="AJ882" s="22"/>
      <c r="AK882" s="22"/>
      <c r="AL882" s="22"/>
    </row>
    <row r="883" spans="1:38" ht="13.5" customHeight="1">
      <c r="A883" s="22"/>
      <c r="B883" s="22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  <c r="AG883" s="22"/>
      <c r="AH883" s="22"/>
      <c r="AI883" s="22"/>
      <c r="AJ883" s="22"/>
      <c r="AK883" s="22"/>
      <c r="AL883" s="22"/>
    </row>
    <row r="884" spans="1:38" ht="13.5" customHeight="1">
      <c r="A884" s="22"/>
      <c r="B884" s="22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  <c r="AG884" s="22"/>
      <c r="AH884" s="22"/>
      <c r="AI884" s="22"/>
      <c r="AJ884" s="22"/>
      <c r="AK884" s="22"/>
      <c r="AL884" s="22"/>
    </row>
    <row r="885" spans="1:38" ht="13.5" customHeight="1">
      <c r="A885" s="22"/>
      <c r="B885" s="22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  <c r="AG885" s="22"/>
      <c r="AH885" s="22"/>
      <c r="AI885" s="22"/>
      <c r="AJ885" s="22"/>
      <c r="AK885" s="22"/>
      <c r="AL885" s="22"/>
    </row>
    <row r="886" spans="1:38" ht="13.5" customHeight="1">
      <c r="A886" s="22"/>
      <c r="B886" s="22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  <c r="AG886" s="22"/>
      <c r="AH886" s="22"/>
      <c r="AI886" s="22"/>
      <c r="AJ886" s="22"/>
      <c r="AK886" s="22"/>
      <c r="AL886" s="22"/>
    </row>
    <row r="887" spans="1:38" ht="13.5" customHeight="1">
      <c r="A887" s="22"/>
      <c r="B887" s="22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  <c r="AG887" s="22"/>
      <c r="AH887" s="22"/>
      <c r="AI887" s="22"/>
      <c r="AJ887" s="22"/>
      <c r="AK887" s="22"/>
      <c r="AL887" s="22"/>
    </row>
    <row r="888" spans="1:38" ht="13.5" customHeight="1">
      <c r="A888" s="22"/>
      <c r="B888" s="22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  <c r="AG888" s="22"/>
      <c r="AH888" s="22"/>
      <c r="AI888" s="22"/>
      <c r="AJ888" s="22"/>
      <c r="AK888" s="22"/>
      <c r="AL888" s="22"/>
    </row>
    <row r="889" spans="1:38" ht="13.5" customHeight="1">
      <c r="A889" s="22"/>
      <c r="B889" s="22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  <c r="AG889" s="22"/>
      <c r="AH889" s="22"/>
      <c r="AI889" s="22"/>
      <c r="AJ889" s="22"/>
      <c r="AK889" s="22"/>
      <c r="AL889" s="22"/>
    </row>
    <row r="890" spans="1:38" ht="13.5" customHeight="1">
      <c r="A890" s="22"/>
      <c r="B890" s="22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  <c r="AG890" s="22"/>
      <c r="AH890" s="22"/>
      <c r="AI890" s="22"/>
      <c r="AJ890" s="22"/>
      <c r="AK890" s="22"/>
      <c r="AL890" s="22"/>
    </row>
    <row r="891" spans="1:38" ht="13.5" customHeight="1">
      <c r="A891" s="22"/>
      <c r="B891" s="22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  <c r="AG891" s="22"/>
      <c r="AH891" s="22"/>
      <c r="AI891" s="22"/>
      <c r="AJ891" s="22"/>
      <c r="AK891" s="22"/>
      <c r="AL891" s="22"/>
    </row>
    <row r="892" spans="1:38" ht="13.5" customHeight="1">
      <c r="A892" s="22"/>
      <c r="B892" s="22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  <c r="AG892" s="22"/>
      <c r="AH892" s="22"/>
      <c r="AI892" s="22"/>
      <c r="AJ892" s="22"/>
      <c r="AK892" s="22"/>
      <c r="AL892" s="22"/>
    </row>
    <row r="893" spans="1:38" ht="13.5" customHeight="1">
      <c r="A893" s="22"/>
      <c r="B893" s="22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  <c r="AG893" s="22"/>
      <c r="AH893" s="22"/>
      <c r="AI893" s="22"/>
      <c r="AJ893" s="22"/>
      <c r="AK893" s="22"/>
      <c r="AL893" s="22"/>
    </row>
    <row r="894" spans="1:38" ht="13.5" customHeight="1">
      <c r="A894" s="22"/>
      <c r="B894" s="22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  <c r="AG894" s="22"/>
      <c r="AH894" s="22"/>
      <c r="AI894" s="22"/>
      <c r="AJ894" s="22"/>
      <c r="AK894" s="22"/>
      <c r="AL894" s="22"/>
    </row>
    <row r="895" spans="1:38" ht="13.5" customHeight="1">
      <c r="A895" s="22"/>
      <c r="B895" s="22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  <c r="AG895" s="22"/>
      <c r="AH895" s="22"/>
      <c r="AI895" s="22"/>
      <c r="AJ895" s="22"/>
      <c r="AK895" s="22"/>
      <c r="AL895" s="22"/>
    </row>
    <row r="896" spans="1:38" ht="13.5" customHeight="1">
      <c r="A896" s="22"/>
      <c r="B896" s="22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  <c r="AG896" s="22"/>
      <c r="AH896" s="22"/>
      <c r="AI896" s="22"/>
      <c r="AJ896" s="22"/>
      <c r="AK896" s="22"/>
      <c r="AL896" s="22"/>
    </row>
    <row r="897" spans="1:38" ht="13.5" customHeight="1">
      <c r="A897" s="22"/>
      <c r="B897" s="22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  <c r="AG897" s="22"/>
      <c r="AH897" s="22"/>
      <c r="AI897" s="22"/>
      <c r="AJ897" s="22"/>
      <c r="AK897" s="22"/>
      <c r="AL897" s="22"/>
    </row>
    <row r="898" spans="1:38" ht="13.5" customHeight="1">
      <c r="A898" s="22"/>
      <c r="B898" s="22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  <c r="AG898" s="22"/>
      <c r="AH898" s="22"/>
      <c r="AI898" s="22"/>
      <c r="AJ898" s="22"/>
      <c r="AK898" s="22"/>
      <c r="AL898" s="22"/>
    </row>
    <row r="899" spans="1:38" ht="13.5" customHeight="1">
      <c r="A899" s="22"/>
      <c r="B899" s="22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  <c r="AG899" s="22"/>
      <c r="AH899" s="22"/>
      <c r="AI899" s="22"/>
      <c r="AJ899" s="22"/>
      <c r="AK899" s="22"/>
      <c r="AL899" s="22"/>
    </row>
    <row r="900" spans="1:38" ht="13.5" customHeight="1">
      <c r="A900" s="22"/>
      <c r="B900" s="22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  <c r="AG900" s="22"/>
      <c r="AH900" s="22"/>
      <c r="AI900" s="22"/>
      <c r="AJ900" s="22"/>
      <c r="AK900" s="22"/>
      <c r="AL900" s="22"/>
    </row>
    <row r="901" spans="1:38" ht="13.5" customHeight="1">
      <c r="A901" s="22"/>
      <c r="B901" s="22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  <c r="AG901" s="22"/>
      <c r="AH901" s="22"/>
      <c r="AI901" s="22"/>
      <c r="AJ901" s="22"/>
      <c r="AK901" s="22"/>
      <c r="AL901" s="22"/>
    </row>
    <row r="902" spans="1:38" ht="13.5" customHeight="1">
      <c r="A902" s="22"/>
      <c r="B902" s="22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  <c r="AG902" s="22"/>
      <c r="AH902" s="22"/>
      <c r="AI902" s="22"/>
      <c r="AJ902" s="22"/>
      <c r="AK902" s="22"/>
      <c r="AL902" s="22"/>
    </row>
    <row r="903" spans="1:38" ht="13.5" customHeight="1">
      <c r="A903" s="22"/>
      <c r="B903" s="22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  <c r="AG903" s="22"/>
      <c r="AH903" s="22"/>
      <c r="AI903" s="22"/>
      <c r="AJ903" s="22"/>
      <c r="AK903" s="22"/>
      <c r="AL903" s="22"/>
    </row>
    <row r="904" spans="1:38" ht="13.5" customHeight="1">
      <c r="A904" s="22"/>
      <c r="B904" s="22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  <c r="AG904" s="22"/>
      <c r="AH904" s="22"/>
      <c r="AI904" s="22"/>
      <c r="AJ904" s="22"/>
      <c r="AK904" s="22"/>
      <c r="AL904" s="22"/>
    </row>
    <row r="905" spans="1:38" ht="13.5" customHeight="1">
      <c r="A905" s="22"/>
      <c r="B905" s="22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  <c r="AG905" s="22"/>
      <c r="AH905" s="22"/>
      <c r="AI905" s="22"/>
      <c r="AJ905" s="22"/>
      <c r="AK905" s="22"/>
      <c r="AL905" s="22"/>
    </row>
    <row r="906" spans="1:38" ht="13.5" customHeight="1">
      <c r="A906" s="22"/>
      <c r="B906" s="22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  <c r="AG906" s="22"/>
      <c r="AH906" s="22"/>
      <c r="AI906" s="22"/>
      <c r="AJ906" s="22"/>
      <c r="AK906" s="22"/>
      <c r="AL906" s="22"/>
    </row>
    <row r="907" spans="1:38" ht="13.5" customHeight="1">
      <c r="A907" s="22"/>
      <c r="B907" s="22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  <c r="AG907" s="22"/>
      <c r="AH907" s="22"/>
      <c r="AI907" s="22"/>
      <c r="AJ907" s="22"/>
      <c r="AK907" s="22"/>
      <c r="AL907" s="22"/>
    </row>
    <row r="908" spans="1:38" ht="13.5" customHeight="1">
      <c r="A908" s="22"/>
      <c r="B908" s="22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  <c r="AG908" s="22"/>
      <c r="AH908" s="22"/>
      <c r="AI908" s="22"/>
      <c r="AJ908" s="22"/>
      <c r="AK908" s="22"/>
      <c r="AL908" s="22"/>
    </row>
    <row r="909" spans="1:38" ht="13.5" customHeight="1">
      <c r="A909" s="22"/>
      <c r="B909" s="22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  <c r="AG909" s="22"/>
      <c r="AH909" s="22"/>
      <c r="AI909" s="22"/>
      <c r="AJ909" s="22"/>
      <c r="AK909" s="22"/>
      <c r="AL909" s="22"/>
    </row>
    <row r="910" spans="1:38" ht="13.5" customHeight="1">
      <c r="A910" s="22"/>
      <c r="B910" s="22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  <c r="AG910" s="22"/>
      <c r="AH910" s="22"/>
      <c r="AI910" s="22"/>
      <c r="AJ910" s="22"/>
      <c r="AK910" s="22"/>
      <c r="AL910" s="22"/>
    </row>
    <row r="911" spans="1:38" ht="13.5" customHeight="1">
      <c r="A911" s="22"/>
      <c r="B911" s="22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  <c r="AG911" s="22"/>
      <c r="AH911" s="22"/>
      <c r="AI911" s="22"/>
      <c r="AJ911" s="22"/>
      <c r="AK911" s="22"/>
      <c r="AL911" s="22"/>
    </row>
    <row r="912" spans="1:38" ht="13.5" customHeight="1">
      <c r="A912" s="22"/>
      <c r="B912" s="22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  <c r="AG912" s="22"/>
      <c r="AH912" s="22"/>
      <c r="AI912" s="22"/>
      <c r="AJ912" s="22"/>
      <c r="AK912" s="22"/>
      <c r="AL912" s="22"/>
    </row>
    <row r="913" spans="1:38" ht="13.5" customHeight="1">
      <c r="A913" s="22"/>
      <c r="B913" s="22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  <c r="AG913" s="22"/>
      <c r="AH913" s="22"/>
      <c r="AI913" s="22"/>
      <c r="AJ913" s="22"/>
      <c r="AK913" s="22"/>
      <c r="AL913" s="22"/>
    </row>
    <row r="914" spans="1:38" ht="13.5" customHeight="1">
      <c r="A914" s="22"/>
      <c r="B914" s="22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  <c r="AG914" s="22"/>
      <c r="AH914" s="22"/>
      <c r="AI914" s="22"/>
      <c r="AJ914" s="22"/>
      <c r="AK914" s="22"/>
      <c r="AL914" s="22"/>
    </row>
    <row r="915" spans="1:38" ht="13.5" customHeight="1">
      <c r="A915" s="22"/>
      <c r="B915" s="22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  <c r="AG915" s="22"/>
      <c r="AH915" s="22"/>
      <c r="AI915" s="22"/>
      <c r="AJ915" s="22"/>
      <c r="AK915" s="22"/>
      <c r="AL915" s="22"/>
    </row>
    <row r="916" spans="1:38" ht="13.5" customHeight="1">
      <c r="A916" s="22"/>
      <c r="B916" s="22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  <c r="AG916" s="22"/>
      <c r="AH916" s="22"/>
      <c r="AI916" s="22"/>
      <c r="AJ916" s="22"/>
      <c r="AK916" s="22"/>
      <c r="AL916" s="22"/>
    </row>
    <row r="917" spans="1:38" ht="13.5" customHeight="1">
      <c r="A917" s="22"/>
      <c r="B917" s="22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  <c r="AG917" s="22"/>
      <c r="AH917" s="22"/>
      <c r="AI917" s="22"/>
      <c r="AJ917" s="22"/>
      <c r="AK917" s="22"/>
      <c r="AL917" s="22"/>
    </row>
    <row r="918" spans="1:38" ht="13.5" customHeight="1">
      <c r="A918" s="22"/>
      <c r="B918" s="22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  <c r="AG918" s="22"/>
      <c r="AH918" s="22"/>
      <c r="AI918" s="22"/>
      <c r="AJ918" s="22"/>
      <c r="AK918" s="22"/>
      <c r="AL918" s="22"/>
    </row>
    <row r="919" spans="1:38" ht="13.5" customHeight="1">
      <c r="A919" s="22"/>
      <c r="B919" s="22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  <c r="AG919" s="22"/>
      <c r="AH919" s="22"/>
      <c r="AI919" s="22"/>
      <c r="AJ919" s="22"/>
      <c r="AK919" s="22"/>
      <c r="AL919" s="22"/>
    </row>
    <row r="920" spans="1:38" ht="13.5" customHeight="1">
      <c r="A920" s="22"/>
      <c r="B920" s="22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  <c r="AG920" s="22"/>
      <c r="AH920" s="22"/>
      <c r="AI920" s="22"/>
      <c r="AJ920" s="22"/>
      <c r="AK920" s="22"/>
      <c r="AL920" s="22"/>
    </row>
    <row r="921" spans="1:38" ht="13.5" customHeight="1">
      <c r="A921" s="22"/>
      <c r="B921" s="22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  <c r="AG921" s="22"/>
      <c r="AH921" s="22"/>
      <c r="AI921" s="22"/>
      <c r="AJ921" s="22"/>
      <c r="AK921" s="22"/>
      <c r="AL921" s="22"/>
    </row>
    <row r="922" spans="1:38" ht="13.5" customHeight="1">
      <c r="A922" s="22"/>
      <c r="B922" s="22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  <c r="AG922" s="22"/>
      <c r="AH922" s="22"/>
      <c r="AI922" s="22"/>
      <c r="AJ922" s="22"/>
      <c r="AK922" s="22"/>
      <c r="AL922" s="22"/>
    </row>
    <row r="923" spans="1:38" ht="13.5" customHeight="1">
      <c r="A923" s="22"/>
      <c r="B923" s="22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  <c r="AG923" s="22"/>
      <c r="AH923" s="22"/>
      <c r="AI923" s="22"/>
      <c r="AJ923" s="22"/>
      <c r="AK923" s="22"/>
      <c r="AL923" s="22"/>
    </row>
    <row r="924" spans="1:38" ht="13.5" customHeight="1">
      <c r="A924" s="22"/>
      <c r="B924" s="22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  <c r="AG924" s="22"/>
      <c r="AH924" s="22"/>
      <c r="AI924" s="22"/>
      <c r="AJ924" s="22"/>
      <c r="AK924" s="22"/>
      <c r="AL924" s="22"/>
    </row>
    <row r="925" spans="1:38" ht="13.5" customHeight="1">
      <c r="A925" s="22"/>
      <c r="B925" s="22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  <c r="AG925" s="22"/>
      <c r="AH925" s="22"/>
      <c r="AI925" s="22"/>
      <c r="AJ925" s="22"/>
      <c r="AK925" s="22"/>
      <c r="AL925" s="22"/>
    </row>
    <row r="926" spans="1:38" ht="13.5" customHeight="1">
      <c r="A926" s="22"/>
      <c r="B926" s="22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  <c r="AG926" s="22"/>
      <c r="AH926" s="22"/>
      <c r="AI926" s="22"/>
      <c r="AJ926" s="22"/>
      <c r="AK926" s="22"/>
      <c r="AL926" s="22"/>
    </row>
    <row r="927" spans="1:38" ht="13.5" customHeight="1">
      <c r="A927" s="22"/>
      <c r="B927" s="22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  <c r="AG927" s="22"/>
      <c r="AH927" s="22"/>
      <c r="AI927" s="22"/>
      <c r="AJ927" s="22"/>
      <c r="AK927" s="22"/>
      <c r="AL927" s="22"/>
    </row>
    <row r="928" spans="1:38" ht="13.5" customHeight="1">
      <c r="A928" s="22"/>
      <c r="B928" s="22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  <c r="AG928" s="22"/>
      <c r="AH928" s="22"/>
      <c r="AI928" s="22"/>
      <c r="AJ928" s="22"/>
      <c r="AK928" s="22"/>
      <c r="AL928" s="22"/>
    </row>
    <row r="929" spans="1:38" ht="13.5" customHeight="1">
      <c r="A929" s="22"/>
      <c r="B929" s="22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  <c r="AG929" s="22"/>
      <c r="AH929" s="22"/>
      <c r="AI929" s="22"/>
      <c r="AJ929" s="22"/>
      <c r="AK929" s="22"/>
      <c r="AL929" s="22"/>
    </row>
    <row r="930" spans="1:38" ht="13.5" customHeight="1">
      <c r="A930" s="22"/>
      <c r="B930" s="22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  <c r="AG930" s="22"/>
      <c r="AH930" s="22"/>
      <c r="AI930" s="22"/>
      <c r="AJ930" s="22"/>
      <c r="AK930" s="22"/>
      <c r="AL930" s="22"/>
    </row>
    <row r="931" spans="1:38" ht="13.5" customHeight="1">
      <c r="A931" s="22"/>
      <c r="B931" s="22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  <c r="AG931" s="22"/>
      <c r="AH931" s="22"/>
      <c r="AI931" s="22"/>
      <c r="AJ931" s="22"/>
      <c r="AK931" s="22"/>
      <c r="AL931" s="22"/>
    </row>
    <row r="932" spans="1:38" ht="13.5" customHeight="1">
      <c r="A932" s="22"/>
      <c r="B932" s="22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  <c r="AG932" s="22"/>
      <c r="AH932" s="22"/>
      <c r="AI932" s="22"/>
      <c r="AJ932" s="22"/>
      <c r="AK932" s="22"/>
      <c r="AL932" s="22"/>
    </row>
    <row r="933" spans="1:38" ht="13.5" customHeight="1">
      <c r="A933" s="22"/>
      <c r="B933" s="22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  <c r="AG933" s="22"/>
      <c r="AH933" s="22"/>
      <c r="AI933" s="22"/>
      <c r="AJ933" s="22"/>
      <c r="AK933" s="22"/>
      <c r="AL933" s="22"/>
    </row>
    <row r="934" spans="1:38" ht="13.5" customHeight="1">
      <c r="A934" s="22"/>
      <c r="B934" s="22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  <c r="AG934" s="22"/>
      <c r="AH934" s="22"/>
      <c r="AI934" s="22"/>
      <c r="AJ934" s="22"/>
      <c r="AK934" s="22"/>
      <c r="AL934" s="22"/>
    </row>
    <row r="935" spans="1:38" ht="13.5" customHeight="1">
      <c r="A935" s="22"/>
      <c r="B935" s="22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  <c r="AG935" s="22"/>
      <c r="AH935" s="22"/>
      <c r="AI935" s="22"/>
      <c r="AJ935" s="22"/>
      <c r="AK935" s="22"/>
      <c r="AL935" s="22"/>
    </row>
    <row r="936" spans="1:38" ht="13.5" customHeight="1">
      <c r="A936" s="22"/>
      <c r="B936" s="22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  <c r="AG936" s="22"/>
      <c r="AH936" s="22"/>
      <c r="AI936" s="22"/>
      <c r="AJ936" s="22"/>
      <c r="AK936" s="22"/>
      <c r="AL936" s="22"/>
    </row>
    <row r="937" spans="1:38" ht="13.5" customHeight="1">
      <c r="A937" s="22"/>
      <c r="B937" s="22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  <c r="AG937" s="22"/>
      <c r="AH937" s="22"/>
      <c r="AI937" s="22"/>
      <c r="AJ937" s="22"/>
      <c r="AK937" s="22"/>
      <c r="AL937" s="22"/>
    </row>
    <row r="938" spans="1:38" ht="13.5" customHeight="1">
      <c r="A938" s="22"/>
      <c r="B938" s="22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  <c r="AG938" s="22"/>
      <c r="AH938" s="22"/>
      <c r="AI938" s="22"/>
      <c r="AJ938" s="22"/>
      <c r="AK938" s="22"/>
      <c r="AL938" s="22"/>
    </row>
    <row r="939" spans="1:38" ht="13.5" customHeight="1">
      <c r="A939" s="22"/>
      <c r="B939" s="22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  <c r="AG939" s="22"/>
      <c r="AH939" s="22"/>
      <c r="AI939" s="22"/>
      <c r="AJ939" s="22"/>
      <c r="AK939" s="22"/>
      <c r="AL939" s="22"/>
    </row>
    <row r="940" spans="1:38" ht="13.5" customHeight="1">
      <c r="A940" s="22"/>
      <c r="B940" s="22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  <c r="AG940" s="22"/>
      <c r="AH940" s="22"/>
      <c r="AI940" s="22"/>
      <c r="AJ940" s="22"/>
      <c r="AK940" s="22"/>
      <c r="AL940" s="22"/>
    </row>
    <row r="941" spans="1:38" ht="13.5" customHeight="1">
      <c r="A941" s="22"/>
      <c r="B941" s="22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  <c r="AG941" s="22"/>
      <c r="AH941" s="22"/>
      <c r="AI941" s="22"/>
      <c r="AJ941" s="22"/>
      <c r="AK941" s="22"/>
      <c r="AL941" s="22"/>
    </row>
    <row r="942" spans="1:38" ht="13.5" customHeight="1">
      <c r="A942" s="22"/>
      <c r="B942" s="22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  <c r="AG942" s="22"/>
      <c r="AH942" s="22"/>
      <c r="AI942" s="22"/>
      <c r="AJ942" s="22"/>
      <c r="AK942" s="22"/>
      <c r="AL942" s="22"/>
    </row>
    <row r="943" spans="1:38" ht="13.5" customHeight="1">
      <c r="A943" s="22"/>
      <c r="B943" s="22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  <c r="AG943" s="22"/>
      <c r="AH943" s="22"/>
      <c r="AI943" s="22"/>
      <c r="AJ943" s="22"/>
      <c r="AK943" s="22"/>
      <c r="AL943" s="22"/>
    </row>
    <row r="944" spans="1:38" ht="13.5" customHeight="1">
      <c r="A944" s="22"/>
      <c r="B944" s="22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  <c r="AG944" s="22"/>
      <c r="AH944" s="22"/>
      <c r="AI944" s="22"/>
      <c r="AJ944" s="22"/>
      <c r="AK944" s="22"/>
      <c r="AL944" s="22"/>
    </row>
    <row r="945" spans="1:38" ht="13.5" customHeight="1">
      <c r="A945" s="22"/>
      <c r="B945" s="22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  <c r="AG945" s="22"/>
      <c r="AH945" s="22"/>
      <c r="AI945" s="22"/>
      <c r="AJ945" s="22"/>
      <c r="AK945" s="22"/>
      <c r="AL945" s="22"/>
    </row>
    <row r="946" spans="1:38" ht="13.5" customHeight="1">
      <c r="A946" s="22"/>
      <c r="B946" s="22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  <c r="AG946" s="22"/>
      <c r="AH946" s="22"/>
      <c r="AI946" s="22"/>
      <c r="AJ946" s="22"/>
      <c r="AK946" s="22"/>
      <c r="AL946" s="22"/>
    </row>
    <row r="947" spans="1:38" ht="13.5" customHeight="1">
      <c r="A947" s="22"/>
      <c r="B947" s="22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  <c r="AG947" s="22"/>
      <c r="AH947" s="22"/>
      <c r="AI947" s="22"/>
      <c r="AJ947" s="22"/>
      <c r="AK947" s="22"/>
      <c r="AL947" s="22"/>
    </row>
    <row r="948" spans="1:38" ht="13.5" customHeight="1">
      <c r="A948" s="22"/>
      <c r="B948" s="22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  <c r="AG948" s="22"/>
      <c r="AH948" s="22"/>
      <c r="AI948" s="22"/>
      <c r="AJ948" s="22"/>
      <c r="AK948" s="22"/>
      <c r="AL948" s="22"/>
    </row>
    <row r="949" spans="1:38" ht="13.5" customHeight="1">
      <c r="A949" s="22"/>
      <c r="B949" s="22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  <c r="AG949" s="22"/>
      <c r="AH949" s="22"/>
      <c r="AI949" s="22"/>
      <c r="AJ949" s="22"/>
      <c r="AK949" s="22"/>
      <c r="AL949" s="22"/>
    </row>
    <row r="950" spans="1:38" ht="13.5" customHeight="1">
      <c r="A950" s="22"/>
      <c r="B950" s="22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  <c r="AG950" s="22"/>
      <c r="AH950" s="22"/>
      <c r="AI950" s="22"/>
      <c r="AJ950" s="22"/>
      <c r="AK950" s="22"/>
      <c r="AL950" s="22"/>
    </row>
    <row r="951" spans="1:38" ht="13.5" customHeight="1">
      <c r="A951" s="22"/>
      <c r="B951" s="22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  <c r="AG951" s="22"/>
      <c r="AH951" s="22"/>
      <c r="AI951" s="22"/>
      <c r="AJ951" s="22"/>
      <c r="AK951" s="22"/>
      <c r="AL951" s="22"/>
    </row>
    <row r="952" spans="1:38" ht="13.5" customHeight="1">
      <c r="A952" s="22"/>
      <c r="B952" s="22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  <c r="AG952" s="22"/>
      <c r="AH952" s="22"/>
      <c r="AI952" s="22"/>
      <c r="AJ952" s="22"/>
      <c r="AK952" s="22"/>
      <c r="AL952" s="22"/>
    </row>
    <row r="953" spans="1:38" ht="13.5" customHeight="1">
      <c r="A953" s="22"/>
      <c r="B953" s="22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  <c r="AG953" s="22"/>
      <c r="AH953" s="22"/>
      <c r="AI953" s="22"/>
      <c r="AJ953" s="22"/>
      <c r="AK953" s="22"/>
      <c r="AL953" s="22"/>
    </row>
    <row r="954" spans="1:38" ht="13.5" customHeight="1">
      <c r="A954" s="22"/>
      <c r="B954" s="22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  <c r="AG954" s="22"/>
      <c r="AH954" s="22"/>
      <c r="AI954" s="22"/>
      <c r="AJ954" s="22"/>
      <c r="AK954" s="22"/>
      <c r="AL954" s="22"/>
    </row>
    <row r="955" spans="1:38" ht="13.5" customHeight="1">
      <c r="A955" s="22"/>
      <c r="B955" s="22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  <c r="AG955" s="22"/>
      <c r="AH955" s="22"/>
      <c r="AI955" s="22"/>
      <c r="AJ955" s="22"/>
      <c r="AK955" s="22"/>
      <c r="AL955" s="22"/>
    </row>
    <row r="956" spans="1:38" ht="13.5" customHeight="1">
      <c r="A956" s="22"/>
      <c r="B956" s="22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  <c r="AG956" s="22"/>
      <c r="AH956" s="22"/>
      <c r="AI956" s="22"/>
      <c r="AJ956" s="22"/>
      <c r="AK956" s="22"/>
      <c r="AL956" s="22"/>
    </row>
    <row r="957" spans="1:38" ht="13.5" customHeight="1">
      <c r="A957" s="22"/>
      <c r="B957" s="22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  <c r="AG957" s="22"/>
      <c r="AH957" s="22"/>
      <c r="AI957" s="22"/>
      <c r="AJ957" s="22"/>
      <c r="AK957" s="22"/>
      <c r="AL957" s="22"/>
    </row>
    <row r="958" spans="1:38" ht="13.5" customHeight="1">
      <c r="A958" s="22"/>
      <c r="B958" s="22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  <c r="AG958" s="22"/>
      <c r="AH958" s="22"/>
      <c r="AI958" s="22"/>
      <c r="AJ958" s="22"/>
      <c r="AK958" s="22"/>
      <c r="AL958" s="22"/>
    </row>
    <row r="959" spans="1:38" ht="13.5" customHeight="1">
      <c r="A959" s="22"/>
      <c r="B959" s="22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  <c r="AG959" s="22"/>
      <c r="AH959" s="22"/>
      <c r="AI959" s="22"/>
      <c r="AJ959" s="22"/>
      <c r="AK959" s="22"/>
      <c r="AL959" s="22"/>
    </row>
    <row r="960" spans="1:38" ht="13.5" customHeight="1">
      <c r="A960" s="22"/>
      <c r="B960" s="22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  <c r="AG960" s="22"/>
      <c r="AH960" s="22"/>
      <c r="AI960" s="22"/>
      <c r="AJ960" s="22"/>
      <c r="AK960" s="22"/>
      <c r="AL960" s="22"/>
    </row>
    <row r="961" spans="1:38" ht="13.5" customHeight="1">
      <c r="A961" s="22"/>
      <c r="B961" s="22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  <c r="AG961" s="22"/>
      <c r="AH961" s="22"/>
      <c r="AI961" s="22"/>
      <c r="AJ961" s="22"/>
      <c r="AK961" s="22"/>
      <c r="AL961" s="22"/>
    </row>
    <row r="962" spans="1:38" ht="13.5" customHeight="1">
      <c r="A962" s="22"/>
      <c r="B962" s="22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  <c r="AG962" s="22"/>
      <c r="AH962" s="22"/>
      <c r="AI962" s="22"/>
      <c r="AJ962" s="22"/>
      <c r="AK962" s="22"/>
      <c r="AL962" s="22"/>
    </row>
    <row r="963" spans="1:38" ht="13.5" customHeight="1">
      <c r="A963" s="22"/>
      <c r="B963" s="22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  <c r="AG963" s="22"/>
      <c r="AH963" s="22"/>
      <c r="AI963" s="22"/>
      <c r="AJ963" s="22"/>
      <c r="AK963" s="22"/>
      <c r="AL963" s="22"/>
    </row>
    <row r="964" spans="1:38" ht="13.5" customHeight="1">
      <c r="A964" s="22"/>
      <c r="B964" s="22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  <c r="AG964" s="22"/>
      <c r="AH964" s="22"/>
      <c r="AI964" s="22"/>
      <c r="AJ964" s="22"/>
      <c r="AK964" s="22"/>
      <c r="AL964" s="22"/>
    </row>
    <row r="965" spans="1:38" ht="13.5" customHeight="1">
      <c r="A965" s="22"/>
      <c r="B965" s="22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  <c r="AG965" s="22"/>
      <c r="AH965" s="22"/>
      <c r="AI965" s="22"/>
      <c r="AJ965" s="22"/>
      <c r="AK965" s="22"/>
      <c r="AL965" s="22"/>
    </row>
    <row r="966" spans="1:38" ht="13.5" customHeight="1">
      <c r="A966" s="22"/>
      <c r="B966" s="22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  <c r="AG966" s="22"/>
      <c r="AH966" s="22"/>
      <c r="AI966" s="22"/>
      <c r="AJ966" s="22"/>
      <c r="AK966" s="22"/>
      <c r="AL966" s="22"/>
    </row>
    <row r="967" spans="1:38" ht="13.5" customHeight="1">
      <c r="A967" s="22"/>
      <c r="B967" s="22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  <c r="AG967" s="22"/>
      <c r="AH967" s="22"/>
      <c r="AI967" s="22"/>
      <c r="AJ967" s="22"/>
      <c r="AK967" s="22"/>
      <c r="AL967" s="22"/>
    </row>
    <row r="968" spans="1:38" ht="13.5" customHeight="1">
      <c r="A968" s="22"/>
      <c r="B968" s="22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  <c r="AG968" s="22"/>
      <c r="AH968" s="22"/>
      <c r="AI968" s="22"/>
      <c r="AJ968" s="22"/>
      <c r="AK968" s="22"/>
      <c r="AL968" s="22"/>
    </row>
    <row r="969" spans="1:38" ht="13.5" customHeight="1">
      <c r="A969" s="22"/>
      <c r="B969" s="22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  <c r="AG969" s="22"/>
      <c r="AH969" s="22"/>
      <c r="AI969" s="22"/>
      <c r="AJ969" s="22"/>
      <c r="AK969" s="22"/>
      <c r="AL969" s="22"/>
    </row>
    <row r="970" spans="1:38" ht="13.5" customHeight="1">
      <c r="A970" s="22"/>
      <c r="B970" s="22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  <c r="AG970" s="22"/>
      <c r="AH970" s="22"/>
      <c r="AI970" s="22"/>
      <c r="AJ970" s="22"/>
      <c r="AK970" s="22"/>
      <c r="AL970" s="22"/>
    </row>
    <row r="971" spans="1:38" ht="13.5" customHeight="1">
      <c r="A971" s="22"/>
      <c r="B971" s="22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  <c r="AG971" s="22"/>
      <c r="AH971" s="22"/>
      <c r="AI971" s="22"/>
      <c r="AJ971" s="22"/>
      <c r="AK971" s="22"/>
      <c r="AL971" s="22"/>
    </row>
    <row r="972" spans="1:38" ht="13.5" customHeight="1">
      <c r="A972" s="22"/>
      <c r="B972" s="22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  <c r="AG972" s="22"/>
      <c r="AH972" s="22"/>
      <c r="AI972" s="22"/>
      <c r="AJ972" s="22"/>
      <c r="AK972" s="22"/>
      <c r="AL972" s="22"/>
    </row>
    <row r="973" spans="1:38" ht="13.5" customHeight="1">
      <c r="A973" s="22"/>
      <c r="B973" s="22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  <c r="AG973" s="22"/>
      <c r="AH973" s="22"/>
      <c r="AI973" s="22"/>
      <c r="AJ973" s="22"/>
      <c r="AK973" s="22"/>
      <c r="AL973" s="22"/>
    </row>
    <row r="974" spans="1:38" ht="13.5" customHeight="1">
      <c r="A974" s="22"/>
      <c r="B974" s="22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  <c r="AG974" s="22"/>
      <c r="AH974" s="22"/>
      <c r="AI974" s="22"/>
      <c r="AJ974" s="22"/>
      <c r="AK974" s="22"/>
      <c r="AL974" s="22"/>
    </row>
    <row r="975" spans="1:38" ht="13.5" customHeight="1">
      <c r="A975" s="22"/>
      <c r="B975" s="22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  <c r="AG975" s="22"/>
      <c r="AH975" s="22"/>
      <c r="AI975" s="22"/>
      <c r="AJ975" s="22"/>
      <c r="AK975" s="22"/>
      <c r="AL975" s="22"/>
    </row>
    <row r="976" spans="1:38" ht="13.5" customHeight="1">
      <c r="A976" s="22"/>
      <c r="B976" s="22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  <c r="AG976" s="22"/>
      <c r="AH976" s="22"/>
      <c r="AI976" s="22"/>
      <c r="AJ976" s="22"/>
      <c r="AK976" s="22"/>
      <c r="AL976" s="22"/>
    </row>
    <row r="977" spans="1:38" ht="13.5" customHeight="1">
      <c r="A977" s="22"/>
      <c r="B977" s="22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  <c r="AG977" s="22"/>
      <c r="AH977" s="22"/>
      <c r="AI977" s="22"/>
      <c r="AJ977" s="22"/>
      <c r="AK977" s="22"/>
      <c r="AL977" s="22"/>
    </row>
    <row r="978" spans="1:38" ht="13.5" customHeight="1">
      <c r="A978" s="22"/>
      <c r="B978" s="22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  <c r="AG978" s="22"/>
      <c r="AH978" s="22"/>
      <c r="AI978" s="22"/>
      <c r="AJ978" s="22"/>
      <c r="AK978" s="22"/>
      <c r="AL978" s="22"/>
    </row>
    <row r="979" spans="1:38" ht="13.5" customHeight="1">
      <c r="A979" s="22"/>
      <c r="B979" s="22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  <c r="AG979" s="22"/>
      <c r="AH979" s="22"/>
      <c r="AI979" s="22"/>
      <c r="AJ979" s="22"/>
      <c r="AK979" s="22"/>
      <c r="AL979" s="22"/>
    </row>
    <row r="980" spans="1:38" ht="13.5" customHeight="1">
      <c r="A980" s="22"/>
      <c r="B980" s="22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  <c r="AG980" s="22"/>
      <c r="AH980" s="22"/>
      <c r="AI980" s="22"/>
      <c r="AJ980" s="22"/>
      <c r="AK980" s="22"/>
      <c r="AL980" s="22"/>
    </row>
    <row r="981" spans="1:38" ht="13.5" customHeight="1">
      <c r="A981" s="22"/>
      <c r="B981" s="22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  <c r="AG981" s="22"/>
      <c r="AH981" s="22"/>
      <c r="AI981" s="22"/>
      <c r="AJ981" s="22"/>
      <c r="AK981" s="22"/>
      <c r="AL981" s="22"/>
    </row>
    <row r="982" spans="1:38" ht="13.5" customHeight="1">
      <c r="A982" s="22"/>
      <c r="B982" s="22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  <c r="AG982" s="22"/>
      <c r="AH982" s="22"/>
      <c r="AI982" s="22"/>
      <c r="AJ982" s="22"/>
      <c r="AK982" s="22"/>
      <c r="AL982" s="22"/>
    </row>
    <row r="983" spans="1:38" ht="13.5" customHeight="1">
      <c r="A983" s="22"/>
      <c r="B983" s="22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  <c r="AG983" s="22"/>
      <c r="AH983" s="22"/>
      <c r="AI983" s="22"/>
      <c r="AJ983" s="22"/>
      <c r="AK983" s="22"/>
      <c r="AL983" s="22"/>
    </row>
    <row r="984" spans="1:38" ht="13.5" customHeight="1">
      <c r="A984" s="22"/>
      <c r="B984" s="22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  <c r="AG984" s="22"/>
      <c r="AH984" s="22"/>
      <c r="AI984" s="22"/>
      <c r="AJ984" s="22"/>
      <c r="AK984" s="22"/>
      <c r="AL984" s="22"/>
    </row>
    <row r="985" spans="1:38" ht="13.5" customHeight="1">
      <c r="A985" s="22"/>
      <c r="B985" s="22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  <c r="AG985" s="22"/>
      <c r="AH985" s="22"/>
      <c r="AI985" s="22"/>
      <c r="AJ985" s="22"/>
      <c r="AK985" s="22"/>
      <c r="AL985" s="22"/>
    </row>
    <row r="986" spans="1:38" ht="13.5" customHeight="1">
      <c r="A986" s="22"/>
      <c r="B986" s="22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  <c r="AG986" s="22"/>
      <c r="AH986" s="22"/>
      <c r="AI986" s="22"/>
      <c r="AJ986" s="22"/>
      <c r="AK986" s="22"/>
      <c r="AL986" s="22"/>
    </row>
    <row r="987" spans="1:38" ht="13.5" customHeight="1">
      <c r="A987" s="22"/>
      <c r="B987" s="22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  <c r="AG987" s="22"/>
      <c r="AH987" s="22"/>
      <c r="AI987" s="22"/>
      <c r="AJ987" s="22"/>
      <c r="AK987" s="22"/>
      <c r="AL987" s="22"/>
    </row>
    <row r="988" spans="1:38" ht="13.5" customHeight="1">
      <c r="A988" s="22"/>
      <c r="B988" s="22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  <c r="AG988" s="22"/>
      <c r="AH988" s="22"/>
      <c r="AI988" s="22"/>
      <c r="AJ988" s="22"/>
      <c r="AK988" s="22"/>
      <c r="AL988" s="22"/>
    </row>
    <row r="989" spans="1:38" ht="13.5" customHeight="1">
      <c r="A989" s="22"/>
      <c r="B989" s="22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  <c r="AG989" s="22"/>
      <c r="AH989" s="22"/>
      <c r="AI989" s="22"/>
      <c r="AJ989" s="22"/>
      <c r="AK989" s="22"/>
      <c r="AL989" s="22"/>
    </row>
    <row r="990" spans="1:38" ht="13.5" customHeight="1">
      <c r="A990" s="22"/>
      <c r="B990" s="22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  <c r="AG990" s="22"/>
      <c r="AH990" s="22"/>
      <c r="AI990" s="22"/>
      <c r="AJ990" s="22"/>
      <c r="AK990" s="22"/>
      <c r="AL990" s="22"/>
    </row>
    <row r="991" spans="1:38" ht="13.5" customHeight="1">
      <c r="A991" s="22"/>
      <c r="B991" s="22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  <c r="AG991" s="22"/>
      <c r="AH991" s="22"/>
      <c r="AI991" s="22"/>
      <c r="AJ991" s="22"/>
      <c r="AK991" s="22"/>
      <c r="AL991" s="22"/>
    </row>
    <row r="992" spans="1:38" ht="13.5" customHeight="1">
      <c r="A992" s="22"/>
      <c r="B992" s="22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  <c r="AG992" s="22"/>
      <c r="AH992" s="22"/>
      <c r="AI992" s="22"/>
      <c r="AJ992" s="22"/>
      <c r="AK992" s="22"/>
      <c r="AL992" s="22"/>
    </row>
    <row r="993" spans="1:38" ht="13.5" customHeight="1">
      <c r="A993" s="22"/>
      <c r="B993" s="22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  <c r="AG993" s="22"/>
      <c r="AH993" s="22"/>
      <c r="AI993" s="22"/>
      <c r="AJ993" s="22"/>
      <c r="AK993" s="22"/>
      <c r="AL993" s="22"/>
    </row>
    <row r="994" spans="1:38" ht="13.5" customHeight="1">
      <c r="A994" s="22"/>
      <c r="B994" s="22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  <c r="AG994" s="22"/>
      <c r="AH994" s="22"/>
      <c r="AI994" s="22"/>
      <c r="AJ994" s="22"/>
      <c r="AK994" s="22"/>
      <c r="AL994" s="22"/>
    </row>
    <row r="995" spans="1:38" ht="13.5" customHeight="1">
      <c r="A995" s="22"/>
      <c r="B995" s="22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  <c r="AG995" s="22"/>
      <c r="AH995" s="22"/>
      <c r="AI995" s="22"/>
      <c r="AJ995" s="22"/>
      <c r="AK995" s="22"/>
      <c r="AL995" s="22"/>
    </row>
    <row r="996" spans="1:38" ht="13.5" customHeight="1">
      <c r="A996" s="22"/>
      <c r="B996" s="22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  <c r="AG996" s="22"/>
      <c r="AH996" s="22"/>
      <c r="AI996" s="22"/>
      <c r="AJ996" s="22"/>
      <c r="AK996" s="22"/>
      <c r="AL996" s="22"/>
    </row>
    <row r="997" spans="1:38" ht="13.5" customHeight="1">
      <c r="A997" s="22"/>
      <c r="B997" s="22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  <c r="AG997" s="22"/>
      <c r="AH997" s="22"/>
      <c r="AI997" s="22"/>
      <c r="AJ997" s="22"/>
      <c r="AK997" s="22"/>
      <c r="AL997" s="22"/>
    </row>
    <row r="998" spans="1:38" ht="13.5" customHeight="1">
      <c r="A998" s="22"/>
      <c r="B998" s="22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  <c r="AG998" s="22"/>
      <c r="AH998" s="22"/>
      <c r="AI998" s="22"/>
      <c r="AJ998" s="22"/>
      <c r="AK998" s="22"/>
      <c r="AL998" s="22"/>
    </row>
    <row r="999" spans="1:38" ht="13.5" customHeight="1">
      <c r="A999" s="22"/>
      <c r="B999" s="22"/>
      <c r="C999" s="69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  <c r="AG999" s="22"/>
      <c r="AH999" s="22"/>
      <c r="AI999" s="22"/>
      <c r="AJ999" s="22"/>
      <c r="AK999" s="22"/>
      <c r="AL999" s="22"/>
    </row>
    <row r="1000" spans="1:38" ht="13.5" customHeight="1">
      <c r="A1000" s="22"/>
      <c r="B1000" s="22"/>
      <c r="C1000" s="69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  <c r="AG1000" s="22"/>
      <c r="AH1000" s="22"/>
      <c r="AI1000" s="22"/>
      <c r="AJ1000" s="22"/>
      <c r="AK1000" s="22"/>
      <c r="AL1000" s="22"/>
    </row>
  </sheetData>
  <phoneticPr fontId="18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6.875" customWidth="1"/>
    <col min="15" max="15" width="8.25" customWidth="1"/>
    <col min="16" max="18" width="7.375" customWidth="1"/>
    <col min="19" max="20" width="9" customWidth="1"/>
    <col min="21" max="26" width="8" customWidth="1"/>
  </cols>
  <sheetData>
    <row r="1" spans="1:26" ht="19.5" customHeight="1">
      <c r="A1" s="22"/>
      <c r="B1" s="22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211</v>
      </c>
      <c r="C2" s="166" t="s">
        <v>212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22" t="s">
        <v>184</v>
      </c>
      <c r="T2" s="22">
        <f>COUNT(C5:N56)</f>
        <v>573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 t="s">
        <v>185</v>
      </c>
      <c r="Q3" s="69"/>
      <c r="R3" s="69"/>
      <c r="S3" s="22" t="s">
        <v>213</v>
      </c>
      <c r="T3" s="22">
        <f>COUNTBLANK(C5:N56)-24</f>
        <v>27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73" t="s">
        <v>199</v>
      </c>
      <c r="P4" s="170" t="s">
        <v>200</v>
      </c>
      <c r="Q4" s="171" t="s">
        <v>201</v>
      </c>
      <c r="R4" s="174" t="s">
        <v>202</v>
      </c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20.976639217720962</v>
      </c>
      <c r="D5" s="92">
        <v>20.518272594450579</v>
      </c>
      <c r="E5" s="92">
        <v>56.608277973892207</v>
      </c>
      <c r="F5" s="92">
        <v>114.9258814803969</v>
      </c>
      <c r="G5" s="92">
        <v>129.66045855760936</v>
      </c>
      <c r="H5" s="92">
        <v>176.1464736009473</v>
      </c>
      <c r="I5" s="92">
        <v>82.200414439821884</v>
      </c>
      <c r="J5" s="92">
        <v>47.004860596067594</v>
      </c>
      <c r="K5" s="92">
        <v>128.15803462577867</v>
      </c>
      <c r="L5" s="92">
        <v>167.17967653322046</v>
      </c>
      <c r="M5" s="92">
        <v>61.860395532198666</v>
      </c>
      <c r="N5" s="93">
        <v>32.728650142125488</v>
      </c>
      <c r="O5" s="94">
        <f t="shared" ref="O5:O16" si="0">SUM(C5:N5)</f>
        <v>1037.96803529423</v>
      </c>
      <c r="P5" s="94">
        <f t="shared" ref="P5:P16" si="1">MAX(C5:N5)</f>
        <v>176.1464736009473</v>
      </c>
      <c r="Q5" s="150">
        <f t="shared" ref="Q5:Q16" si="2">MIN(C5:N5)</f>
        <v>20.518272594450579</v>
      </c>
      <c r="R5" s="175">
        <f t="shared" ref="R5:R16" si="3">AVERAGE(C5:N5)</f>
        <v>86.497336274519171</v>
      </c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72.853303154618757</v>
      </c>
      <c r="D6" s="92">
        <v>35.365681143018818</v>
      </c>
      <c r="E6" s="92">
        <v>19.097467817230161</v>
      </c>
      <c r="F6" s="92">
        <v>223.51110482387892</v>
      </c>
      <c r="G6" s="92">
        <v>166.78455227047672</v>
      </c>
      <c r="H6" s="92">
        <v>212.90140048097328</v>
      </c>
      <c r="I6" s="92">
        <v>91.667845522704766</v>
      </c>
      <c r="J6" s="101">
        <v>30.980336681284484</v>
      </c>
      <c r="K6" s="92">
        <v>102.70193803932663</v>
      </c>
      <c r="L6" s="92">
        <v>64.789927854010472</v>
      </c>
      <c r="M6" s="92">
        <v>98.3165935775923</v>
      </c>
      <c r="N6" s="93">
        <v>66.204555099731223</v>
      </c>
      <c r="O6" s="91">
        <f t="shared" si="0"/>
        <v>1185.1747064648464</v>
      </c>
      <c r="P6" s="91">
        <f t="shared" si="1"/>
        <v>223.51110482387892</v>
      </c>
      <c r="Q6" s="93">
        <f t="shared" si="2"/>
        <v>19.097467817230161</v>
      </c>
      <c r="R6" s="176">
        <f t="shared" si="3"/>
        <v>98.764558872070538</v>
      </c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18.471337579617835</v>
      </c>
      <c r="D7" s="92">
        <v>22.611464968152866</v>
      </c>
      <c r="E7" s="92">
        <v>44.904458598726116</v>
      </c>
      <c r="F7" s="92">
        <v>124.80891719745223</v>
      </c>
      <c r="G7" s="92">
        <v>134.52229299363057</v>
      </c>
      <c r="H7" s="92">
        <v>227.51592356687897</v>
      </c>
      <c r="I7" s="92">
        <v>96.337579617834393</v>
      </c>
      <c r="J7" s="92">
        <v>45.191082802547768</v>
      </c>
      <c r="K7" s="92">
        <v>101.0828025477707</v>
      </c>
      <c r="L7" s="92">
        <v>124.52229299363057</v>
      </c>
      <c r="M7" s="92">
        <v>40.796178343949038</v>
      </c>
      <c r="N7" s="93">
        <v>25.127388535031848</v>
      </c>
      <c r="O7" s="91">
        <f t="shared" si="0"/>
        <v>1005.8917197452229</v>
      </c>
      <c r="P7" s="91">
        <f t="shared" si="1"/>
        <v>227.51592356687897</v>
      </c>
      <c r="Q7" s="93">
        <f t="shared" si="2"/>
        <v>18.471337579617835</v>
      </c>
      <c r="R7" s="176">
        <f t="shared" si="3"/>
        <v>83.824309978768568</v>
      </c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28.431463048965654</v>
      </c>
      <c r="D8" s="92">
        <v>101.41361539857206</v>
      </c>
      <c r="E8" s="92">
        <v>166.82316915956568</v>
      </c>
      <c r="F8" s="92">
        <v>137.65004344933615</v>
      </c>
      <c r="G8" s="92">
        <v>171.64875111010667</v>
      </c>
      <c r="H8" s="101">
        <v>24.019684299988224</v>
      </c>
      <c r="I8" s="92">
        <v>124.81259489621496</v>
      </c>
      <c r="J8" s="92">
        <v>21.715118777434359</v>
      </c>
      <c r="K8" s="92">
        <v>35.284680687167963</v>
      </c>
      <c r="L8" s="92">
        <v>72.250038992994007</v>
      </c>
      <c r="M8" s="92">
        <v>10.937136927479399</v>
      </c>
      <c r="N8" s="93">
        <v>69.884994540980841</v>
      </c>
      <c r="O8" s="91">
        <f t="shared" si="0"/>
        <v>964.87129128880576</v>
      </c>
      <c r="P8" s="91">
        <f t="shared" si="1"/>
        <v>171.64875111010667</v>
      </c>
      <c r="Q8" s="93">
        <f t="shared" si="2"/>
        <v>10.937136927479399</v>
      </c>
      <c r="R8" s="176">
        <f t="shared" si="3"/>
        <v>80.405940940733814</v>
      </c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120.44585987261146</v>
      </c>
      <c r="F9" s="92"/>
      <c r="G9" s="92">
        <v>135.89171974522293</v>
      </c>
      <c r="H9" s="92"/>
      <c r="I9" s="92"/>
      <c r="J9" s="92">
        <v>89.617834394904463</v>
      </c>
      <c r="K9" s="92"/>
      <c r="L9" s="92"/>
      <c r="M9" s="92">
        <v>123.05732484076432</v>
      </c>
      <c r="N9" s="93"/>
      <c r="O9" s="104">
        <f t="shared" si="0"/>
        <v>469.01273885350315</v>
      </c>
      <c r="P9" s="91">
        <f t="shared" si="1"/>
        <v>135.89171974522293</v>
      </c>
      <c r="Q9" s="93">
        <f t="shared" si="2"/>
        <v>89.617834394904463</v>
      </c>
      <c r="R9" s="179">
        <f t="shared" si="3"/>
        <v>117.25318471337579</v>
      </c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46.44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104">
        <f t="shared" si="0"/>
        <v>46.44</v>
      </c>
      <c r="P10" s="91">
        <f t="shared" si="1"/>
        <v>46.44</v>
      </c>
      <c r="Q10" s="93">
        <f t="shared" si="2"/>
        <v>46.44</v>
      </c>
      <c r="R10" s="179">
        <f t="shared" si="3"/>
        <v>46.44</v>
      </c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5.5</v>
      </c>
      <c r="D11" s="92">
        <v>98</v>
      </c>
      <c r="E11" s="92">
        <v>108.5</v>
      </c>
      <c r="F11" s="92">
        <v>27.5</v>
      </c>
      <c r="G11" s="92">
        <v>188.5</v>
      </c>
      <c r="H11" s="92">
        <v>204.5</v>
      </c>
      <c r="I11" s="92">
        <v>189.5</v>
      </c>
      <c r="J11" s="92">
        <v>32</v>
      </c>
      <c r="K11" s="92">
        <v>18.5</v>
      </c>
      <c r="L11" s="92">
        <v>182.5</v>
      </c>
      <c r="M11" s="180">
        <v>0</v>
      </c>
      <c r="N11" s="93">
        <v>52.5</v>
      </c>
      <c r="O11" s="91">
        <f t="shared" si="0"/>
        <v>1107.5</v>
      </c>
      <c r="P11" s="91">
        <f t="shared" si="1"/>
        <v>204.5</v>
      </c>
      <c r="Q11" s="93">
        <f t="shared" si="2"/>
        <v>0</v>
      </c>
      <c r="R11" s="176">
        <f t="shared" si="3"/>
        <v>92.291666666666671</v>
      </c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22.916560509554142</v>
      </c>
      <c r="D12" s="92">
        <v>44.843312101910826</v>
      </c>
      <c r="E12" s="92">
        <v>263.45191082802546</v>
      </c>
      <c r="F12" s="92">
        <v>43.022611464968151</v>
      </c>
      <c r="G12" s="92">
        <v>197.48949044585987</v>
      </c>
      <c r="H12" s="92">
        <v>153.74426751592355</v>
      </c>
      <c r="I12" s="92">
        <v>108.16783439490445</v>
      </c>
      <c r="J12" s="92">
        <v>163.8324840764331</v>
      </c>
      <c r="K12" s="92">
        <v>192.88949044585988</v>
      </c>
      <c r="L12" s="92">
        <v>248.45541401273886</v>
      </c>
      <c r="M12" s="92">
        <v>80.435350318471336</v>
      </c>
      <c r="N12" s="93">
        <v>136.36687898089173</v>
      </c>
      <c r="O12" s="91">
        <f t="shared" si="0"/>
        <v>1655.615605095541</v>
      </c>
      <c r="P12" s="141">
        <f t="shared" si="1"/>
        <v>263.45191082802546</v>
      </c>
      <c r="Q12" s="143">
        <f t="shared" si="2"/>
        <v>22.916560509554142</v>
      </c>
      <c r="R12" s="176">
        <f t="shared" si="3"/>
        <v>137.96796709129509</v>
      </c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28.187898089171973</v>
      </c>
      <c r="D13" s="123">
        <v>25.271656050955414</v>
      </c>
      <c r="E13" s="123">
        <v>293.86496815286625</v>
      </c>
      <c r="F13" s="123">
        <v>32.766242038216554</v>
      </c>
      <c r="G13" s="123">
        <v>186.19203821656049</v>
      </c>
      <c r="H13" s="123">
        <v>152.55987261146498</v>
      </c>
      <c r="I13" s="123">
        <v>98.268789808917191</v>
      </c>
      <c r="J13" s="123">
        <v>182.60605095541399</v>
      </c>
      <c r="K13" s="123">
        <v>224.23630573248408</v>
      </c>
      <c r="L13" s="123">
        <v>275.46528662420383</v>
      </c>
      <c r="M13" s="123">
        <v>98.804140127388536</v>
      </c>
      <c r="N13" s="124">
        <v>130.90828025477708</v>
      </c>
      <c r="O13" s="122">
        <f t="shared" si="0"/>
        <v>1729.1315286624204</v>
      </c>
      <c r="P13" s="122">
        <f t="shared" si="1"/>
        <v>293.86496815286625</v>
      </c>
      <c r="Q13" s="124">
        <f t="shared" si="2"/>
        <v>25.271656050955414</v>
      </c>
      <c r="R13" s="181">
        <f t="shared" si="3"/>
        <v>144.09429405520169</v>
      </c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25.885350318471335</v>
      </c>
      <c r="D14" s="134">
        <v>96.019108280254784</v>
      </c>
      <c r="E14" s="134">
        <v>128.53821656050957</v>
      </c>
      <c r="F14" s="134">
        <v>148.18789808917199</v>
      </c>
      <c r="G14" s="134">
        <v>314.84171974522292</v>
      </c>
      <c r="H14" s="134">
        <v>194.06369426751593</v>
      </c>
      <c r="I14" s="134">
        <v>210.04777070063696</v>
      </c>
      <c r="J14" s="134">
        <v>63.85668789808917</v>
      </c>
      <c r="K14" s="134">
        <v>9.0859872611464958</v>
      </c>
      <c r="L14" s="134">
        <v>92.684713375796193</v>
      </c>
      <c r="M14" s="134">
        <v>20.210191082802552</v>
      </c>
      <c r="N14" s="135">
        <v>114.63248407643313</v>
      </c>
      <c r="O14" s="133">
        <f t="shared" si="0"/>
        <v>1418.0538216560512</v>
      </c>
      <c r="P14" s="133">
        <f t="shared" si="1"/>
        <v>314.84171974522292</v>
      </c>
      <c r="Q14" s="135">
        <f t="shared" si="2"/>
        <v>9.0859872611464958</v>
      </c>
      <c r="R14" s="182">
        <f t="shared" si="3"/>
        <v>118.17115180467094</v>
      </c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22.29299363057325</v>
      </c>
      <c r="D15" s="92">
        <v>143.94904458598725</v>
      </c>
      <c r="E15" s="92">
        <v>126.11464968152866</v>
      </c>
      <c r="F15" s="92">
        <v>45.222929936305732</v>
      </c>
      <c r="G15" s="92">
        <v>80.891719745222929</v>
      </c>
      <c r="H15" s="92">
        <v>189.49044585987258</v>
      </c>
      <c r="I15" s="92">
        <v>260.50955414012742</v>
      </c>
      <c r="J15" s="92">
        <v>80.25477707006371</v>
      </c>
      <c r="K15" s="92">
        <v>35.668789808917197</v>
      </c>
      <c r="L15" s="92">
        <v>127.38853503184714</v>
      </c>
      <c r="M15" s="92">
        <v>30.254777070063696</v>
      </c>
      <c r="N15" s="93">
        <v>84.076433121019107</v>
      </c>
      <c r="O15" s="91">
        <f t="shared" si="0"/>
        <v>1226.1146496815286</v>
      </c>
      <c r="P15" s="91">
        <f t="shared" si="1"/>
        <v>260.50955414012742</v>
      </c>
      <c r="Q15" s="93">
        <f t="shared" si="2"/>
        <v>22.29299363057325</v>
      </c>
      <c r="R15" s="176">
        <f t="shared" si="3"/>
        <v>102.17622080679405</v>
      </c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15.605095541401274</v>
      </c>
      <c r="D16" s="92">
        <v>89.012738853503194</v>
      </c>
      <c r="E16" s="92">
        <v>151.59235668789808</v>
      </c>
      <c r="F16" s="92">
        <v>112.26114649681529</v>
      </c>
      <c r="G16" s="92">
        <v>293.15286624203821</v>
      </c>
      <c r="H16" s="92">
        <v>177.0700636942675</v>
      </c>
      <c r="I16" s="92">
        <v>173.08917197452229</v>
      </c>
      <c r="J16" s="92">
        <v>33.312101910828027</v>
      </c>
      <c r="K16" s="92">
        <v>7.6433121019108281</v>
      </c>
      <c r="L16" s="92">
        <v>104.14012738853502</v>
      </c>
      <c r="M16" s="92">
        <v>14.64968152866242</v>
      </c>
      <c r="N16" s="93">
        <v>43.949044585987266</v>
      </c>
      <c r="O16" s="91">
        <f t="shared" si="0"/>
        <v>1215.4777070063692</v>
      </c>
      <c r="P16" s="91">
        <f t="shared" si="1"/>
        <v>293.15286624203821</v>
      </c>
      <c r="Q16" s="93">
        <f t="shared" si="2"/>
        <v>7.6433121019108281</v>
      </c>
      <c r="R16" s="176">
        <f t="shared" si="3"/>
        <v>101.28980891719743</v>
      </c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1"/>
      <c r="Q17" s="93"/>
      <c r="R17" s="176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25.63</v>
      </c>
      <c r="D18" s="92">
        <v>118.15</v>
      </c>
      <c r="E18" s="92">
        <v>196.49</v>
      </c>
      <c r="F18" s="92">
        <v>54.9</v>
      </c>
      <c r="G18" s="92">
        <v>133.19</v>
      </c>
      <c r="H18" s="92">
        <v>231.15</v>
      </c>
      <c r="I18" s="92">
        <v>197.48</v>
      </c>
      <c r="J18" s="92">
        <v>89.93</v>
      </c>
      <c r="K18" s="92">
        <v>7.61</v>
      </c>
      <c r="L18" s="92">
        <v>103.06</v>
      </c>
      <c r="M18" s="92">
        <v>25.65</v>
      </c>
      <c r="N18" s="93">
        <v>80.87</v>
      </c>
      <c r="O18" s="91">
        <f t="shared" ref="O18:O39" si="4">SUM(C18:N18)</f>
        <v>1264.1099999999997</v>
      </c>
      <c r="P18" s="91">
        <f t="shared" ref="P18:P39" si="5">MAX(C18:N18)</f>
        <v>231.15</v>
      </c>
      <c r="Q18" s="93">
        <f t="shared" ref="Q18:Q39" si="6">MIN(C18:N18)</f>
        <v>7.61</v>
      </c>
      <c r="R18" s="176">
        <f t="shared" ref="R18:R39" si="7">AVERAGE(C18:N18)</f>
        <v>105.34249999999997</v>
      </c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48.726114649681527</v>
      </c>
      <c r="D19" s="92">
        <v>113.69426751592357</v>
      </c>
      <c r="E19" s="92">
        <v>114.64968152866241</v>
      </c>
      <c r="F19" s="180">
        <v>0</v>
      </c>
      <c r="G19" s="92">
        <v>75.477707006369428</v>
      </c>
      <c r="H19" s="92">
        <v>200.63694267515925</v>
      </c>
      <c r="I19" s="92">
        <v>219.74522292993629</v>
      </c>
      <c r="J19" s="92">
        <v>105.09554140127389</v>
      </c>
      <c r="K19" s="92">
        <v>28.184713375796179</v>
      </c>
      <c r="L19" s="92">
        <v>120.38216560509554</v>
      </c>
      <c r="M19" s="92">
        <v>36.783439490445858</v>
      </c>
      <c r="N19" s="93">
        <v>47.770700636942671</v>
      </c>
      <c r="O19" s="91">
        <f t="shared" si="4"/>
        <v>1111.1464968152866</v>
      </c>
      <c r="P19" s="91">
        <f t="shared" si="5"/>
        <v>219.74522292993629</v>
      </c>
      <c r="Q19" s="93">
        <f t="shared" si="6"/>
        <v>0</v>
      </c>
      <c r="R19" s="176">
        <f t="shared" si="7"/>
        <v>92.595541401273877</v>
      </c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111.78343949044586</v>
      </c>
      <c r="D20" s="92">
        <v>159.55414012738854</v>
      </c>
      <c r="E20" s="92">
        <v>138.53503184713375</v>
      </c>
      <c r="F20" s="92">
        <v>4.2993630573248405</v>
      </c>
      <c r="G20" s="92">
        <v>242.67515923566879</v>
      </c>
      <c r="H20" s="92">
        <v>298.08917197452229</v>
      </c>
      <c r="I20" s="92">
        <v>406.05095541401272</v>
      </c>
      <c r="J20" s="101">
        <v>152.86624203821657</v>
      </c>
      <c r="K20" s="92">
        <v>93.630573248407643</v>
      </c>
      <c r="L20" s="92">
        <v>209.2356687898089</v>
      </c>
      <c r="M20" s="92">
        <v>39.171974522292992</v>
      </c>
      <c r="N20" s="93">
        <v>186.30573248407643</v>
      </c>
      <c r="O20" s="91">
        <f t="shared" si="4"/>
        <v>2042.197452229299</v>
      </c>
      <c r="P20" s="91">
        <f t="shared" si="5"/>
        <v>406.05095541401272</v>
      </c>
      <c r="Q20" s="93">
        <f t="shared" si="6"/>
        <v>4.2993630573248405</v>
      </c>
      <c r="R20" s="176">
        <f t="shared" si="7"/>
        <v>170.18312101910826</v>
      </c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75.5</v>
      </c>
      <c r="D21" s="92">
        <v>81.5</v>
      </c>
      <c r="E21" s="92">
        <v>133</v>
      </c>
      <c r="F21" s="92"/>
      <c r="G21" s="92">
        <v>107</v>
      </c>
      <c r="H21" s="92">
        <v>180</v>
      </c>
      <c r="I21" s="92">
        <v>353</v>
      </c>
      <c r="J21" s="92">
        <v>135</v>
      </c>
      <c r="K21" s="92">
        <v>46</v>
      </c>
      <c r="L21" s="92">
        <v>124</v>
      </c>
      <c r="M21" s="92"/>
      <c r="N21" s="93"/>
      <c r="O21" s="91">
        <f t="shared" si="4"/>
        <v>1235</v>
      </c>
      <c r="P21" s="91">
        <f t="shared" si="5"/>
        <v>353</v>
      </c>
      <c r="Q21" s="93">
        <f t="shared" si="6"/>
        <v>46</v>
      </c>
      <c r="R21" s="179">
        <f t="shared" si="7"/>
        <v>137.22222222222223</v>
      </c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40.44713375796178</v>
      </c>
      <c r="D22" s="92">
        <v>42.675796178343944</v>
      </c>
      <c r="E22" s="92">
        <v>138.53535031847133</v>
      </c>
      <c r="F22" s="92">
        <v>8.9181528662420373</v>
      </c>
      <c r="G22" s="92">
        <v>87.898089171974533</v>
      </c>
      <c r="H22" s="92">
        <v>251.27388535031849</v>
      </c>
      <c r="I22" s="92">
        <v>266.56082802547769</v>
      </c>
      <c r="J22" s="92">
        <v>135.66974522292998</v>
      </c>
      <c r="K22" s="92">
        <v>29.937261146496816</v>
      </c>
      <c r="L22" s="92">
        <v>100.3187898089172</v>
      </c>
      <c r="M22" s="92">
        <v>3.8222929936305734</v>
      </c>
      <c r="N22" s="93">
        <v>61.146496815286625</v>
      </c>
      <c r="O22" s="91">
        <f t="shared" si="4"/>
        <v>1167.2038216560506</v>
      </c>
      <c r="P22" s="91">
        <f t="shared" si="5"/>
        <v>266.56082802547769</v>
      </c>
      <c r="Q22" s="93">
        <f t="shared" si="6"/>
        <v>3.8222929936305734</v>
      </c>
      <c r="R22" s="176">
        <f t="shared" si="7"/>
        <v>97.266985138004216</v>
      </c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47.867454068241464</v>
      </c>
      <c r="D23" s="92">
        <v>149.60629921259843</v>
      </c>
      <c r="E23" s="92">
        <v>84.908136482939639</v>
      </c>
      <c r="F23" s="92">
        <v>36.417322834645667</v>
      </c>
      <c r="G23" s="92">
        <v>204.23228346456693</v>
      </c>
      <c r="H23" s="92">
        <v>290.41994750656164</v>
      </c>
      <c r="I23" s="92">
        <v>162.69685039370077</v>
      </c>
      <c r="J23" s="92">
        <v>87.171916010498691</v>
      </c>
      <c r="K23" s="92">
        <v>33.891076115485561</v>
      </c>
      <c r="L23" s="92">
        <v>101.31233595800525</v>
      </c>
      <c r="M23" s="92">
        <v>21.587926509186349</v>
      </c>
      <c r="N23" s="93">
        <v>131.49606299212599</v>
      </c>
      <c r="O23" s="91">
        <f t="shared" si="4"/>
        <v>1351.6076115485562</v>
      </c>
      <c r="P23" s="91">
        <f t="shared" si="5"/>
        <v>290.41994750656164</v>
      </c>
      <c r="Q23" s="93">
        <f t="shared" si="6"/>
        <v>21.587926509186349</v>
      </c>
      <c r="R23" s="176">
        <f t="shared" si="7"/>
        <v>112.63396762904635</v>
      </c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85.350318471337587</v>
      </c>
      <c r="D24" s="92">
        <v>187.32484076433121</v>
      </c>
      <c r="E24" s="92">
        <v>135.57324840764329</v>
      </c>
      <c r="F24" s="92">
        <v>52.547770700636946</v>
      </c>
      <c r="G24" s="92">
        <v>256.21019108280257</v>
      </c>
      <c r="H24" s="92">
        <v>297.29299363057328</v>
      </c>
      <c r="I24" s="92">
        <v>206.71974522292996</v>
      </c>
      <c r="J24" s="92">
        <v>144.2356687898089</v>
      </c>
      <c r="K24" s="92">
        <v>43.949044585987266</v>
      </c>
      <c r="L24" s="92">
        <v>121.62420382165605</v>
      </c>
      <c r="M24" s="92">
        <v>36.178343949044589</v>
      </c>
      <c r="N24" s="93">
        <v>104.45859872611464</v>
      </c>
      <c r="O24" s="91">
        <f t="shared" si="4"/>
        <v>1671.464968152866</v>
      </c>
      <c r="P24" s="91">
        <f t="shared" si="5"/>
        <v>297.29299363057328</v>
      </c>
      <c r="Q24" s="93">
        <f t="shared" si="6"/>
        <v>36.178343949044589</v>
      </c>
      <c r="R24" s="176">
        <f t="shared" si="7"/>
        <v>139.28874734607217</v>
      </c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72.446916076845298</v>
      </c>
      <c r="D25" s="92">
        <v>113.44792719919111</v>
      </c>
      <c r="E25" s="142">
        <v>263.70070778564207</v>
      </c>
      <c r="F25" s="142">
        <v>56.774519716885749</v>
      </c>
      <c r="G25" s="142">
        <v>333.87259858442872</v>
      </c>
      <c r="H25" s="142">
        <v>571.48634984833166</v>
      </c>
      <c r="I25" s="142">
        <v>262.53791708796763</v>
      </c>
      <c r="J25" s="142">
        <v>146.05662285136501</v>
      </c>
      <c r="K25" s="142">
        <v>69.635995955510623</v>
      </c>
      <c r="L25" s="142">
        <v>79.625884732052569</v>
      </c>
      <c r="M25" s="142">
        <v>38.776541961577351</v>
      </c>
      <c r="N25" s="143">
        <v>230.73811931243682</v>
      </c>
      <c r="O25" s="141">
        <f t="shared" si="4"/>
        <v>2239.1001011122348</v>
      </c>
      <c r="P25" s="141">
        <f t="shared" si="5"/>
        <v>571.48634984833166</v>
      </c>
      <c r="Q25" s="143">
        <f t="shared" si="6"/>
        <v>38.776541961577351</v>
      </c>
      <c r="R25" s="183">
        <f t="shared" si="7"/>
        <v>186.59167509268624</v>
      </c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65.138490926456541</v>
      </c>
      <c r="D26" s="149">
        <v>84.218401782871695</v>
      </c>
      <c r="E26" s="149">
        <v>260.6240050939191</v>
      </c>
      <c r="F26" s="149">
        <v>85.546004457179237</v>
      </c>
      <c r="G26" s="149">
        <v>175.82298631009235</v>
      </c>
      <c r="H26" s="149">
        <v>235.95988538681948</v>
      </c>
      <c r="I26" s="149">
        <v>144.40305635148042</v>
      </c>
      <c r="J26" s="149">
        <v>162.92263610315186</v>
      </c>
      <c r="K26" s="149">
        <v>224.46036294173831</v>
      </c>
      <c r="L26" s="149">
        <v>357.04234320280165</v>
      </c>
      <c r="M26" s="149">
        <v>167.29067176058581</v>
      </c>
      <c r="N26" s="150">
        <v>178.91117478510029</v>
      </c>
      <c r="O26" s="94">
        <f t="shared" si="4"/>
        <v>2142.3400191021969</v>
      </c>
      <c r="P26" s="94">
        <f t="shared" si="5"/>
        <v>357.04234320280165</v>
      </c>
      <c r="Q26" s="150">
        <f t="shared" si="6"/>
        <v>65.138490926456541</v>
      </c>
      <c r="R26" s="175">
        <f t="shared" si="7"/>
        <v>178.52833492518309</v>
      </c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82.002992878668138</v>
      </c>
      <c r="D27" s="92">
        <v>78.081415080883843</v>
      </c>
      <c r="E27" s="92">
        <v>298.76565917210593</v>
      </c>
      <c r="F27" s="92">
        <v>86.643951019227814</v>
      </c>
      <c r="G27" s="92">
        <v>202.3495946470357</v>
      </c>
      <c r="H27" s="92">
        <v>271.51833291477345</v>
      </c>
      <c r="I27" s="92">
        <v>221.00255397740585</v>
      </c>
      <c r="J27" s="92">
        <v>239.05072452402678</v>
      </c>
      <c r="K27" s="92">
        <v>223.29438515792916</v>
      </c>
      <c r="L27" s="92">
        <v>382.16284935225906</v>
      </c>
      <c r="M27" s="92">
        <v>204.89607373650608</v>
      </c>
      <c r="N27" s="93">
        <v>204.48227088446714</v>
      </c>
      <c r="O27" s="91">
        <f t="shared" si="4"/>
        <v>2494.2508033452887</v>
      </c>
      <c r="P27" s="91">
        <f t="shared" si="5"/>
        <v>382.16284935225906</v>
      </c>
      <c r="Q27" s="93">
        <f t="shared" si="6"/>
        <v>78.081415080883843</v>
      </c>
      <c r="R27" s="176">
        <f t="shared" si="7"/>
        <v>207.85423361210738</v>
      </c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88.833923036172294</v>
      </c>
      <c r="D28" s="92">
        <v>79.895781432131457</v>
      </c>
      <c r="E28" s="92">
        <v>340.90988810283983</v>
      </c>
      <c r="F28" s="92">
        <v>153.99832293571794</v>
      </c>
      <c r="G28" s="92">
        <v>140.56564573876196</v>
      </c>
      <c r="H28" s="92">
        <v>302.39439187460113</v>
      </c>
      <c r="I28" s="92">
        <v>261.10959963656347</v>
      </c>
      <c r="J28" s="92">
        <v>176.40733892305678</v>
      </c>
      <c r="K28" s="92">
        <v>281.38593938647097</v>
      </c>
      <c r="L28" s="92">
        <v>487.74623859942244</v>
      </c>
      <c r="M28" s="92">
        <v>213.29945473175812</v>
      </c>
      <c r="N28" s="93">
        <v>264.73833233905873</v>
      </c>
      <c r="O28" s="91">
        <f t="shared" si="4"/>
        <v>2791.284856736555</v>
      </c>
      <c r="P28" s="91">
        <f t="shared" si="5"/>
        <v>487.74623859942244</v>
      </c>
      <c r="Q28" s="93">
        <f t="shared" si="6"/>
        <v>79.895781432131457</v>
      </c>
      <c r="R28" s="176">
        <f t="shared" si="7"/>
        <v>232.6070713947129</v>
      </c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49.713375796178347</v>
      </c>
      <c r="D29" s="92">
        <v>95</v>
      </c>
      <c r="E29" s="92">
        <v>284.90445859872614</v>
      </c>
      <c r="F29" s="92">
        <v>70.859872611464965</v>
      </c>
      <c r="G29" s="92">
        <v>24.522292993630575</v>
      </c>
      <c r="H29" s="92">
        <v>310.828025477707</v>
      </c>
      <c r="I29" s="92">
        <v>193.15286624203821</v>
      </c>
      <c r="J29" s="92">
        <v>177.16560509554139</v>
      </c>
      <c r="K29" s="92">
        <v>167.9936305732484</v>
      </c>
      <c r="L29" s="92">
        <v>335.35031847133757</v>
      </c>
      <c r="M29" s="92">
        <v>149.04458598726114</v>
      </c>
      <c r="N29" s="93">
        <v>104.14012738853502</v>
      </c>
      <c r="O29" s="91">
        <f t="shared" si="4"/>
        <v>1962.6751592356688</v>
      </c>
      <c r="P29" s="91">
        <f t="shared" si="5"/>
        <v>335.35031847133757</v>
      </c>
      <c r="Q29" s="93">
        <f t="shared" si="6"/>
        <v>24.522292993630575</v>
      </c>
      <c r="R29" s="176">
        <f t="shared" si="7"/>
        <v>163.55626326963906</v>
      </c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80.872056015276883</v>
      </c>
      <c r="D30" s="92">
        <v>167.66390833863781</v>
      </c>
      <c r="E30" s="92">
        <v>353.15085932527052</v>
      </c>
      <c r="F30" s="92">
        <v>173.29726288987905</v>
      </c>
      <c r="G30" s="92">
        <v>275.39783577339273</v>
      </c>
      <c r="H30" s="92">
        <v>249.39528962444302</v>
      </c>
      <c r="I30" s="92">
        <v>207.41565881604075</v>
      </c>
      <c r="J30" s="92">
        <v>36.441756842775305</v>
      </c>
      <c r="K30" s="92">
        <v>154.83768300445578</v>
      </c>
      <c r="L30" s="92">
        <v>286.95098663271801</v>
      </c>
      <c r="M30" s="92">
        <v>92.202418841502237</v>
      </c>
      <c r="N30" s="93">
        <v>179.88542329726289</v>
      </c>
      <c r="O30" s="91">
        <f t="shared" si="4"/>
        <v>2257.5111394016549</v>
      </c>
      <c r="P30" s="91">
        <f t="shared" si="5"/>
        <v>353.15085932527052</v>
      </c>
      <c r="Q30" s="93">
        <f t="shared" si="6"/>
        <v>36.441756842775305</v>
      </c>
      <c r="R30" s="176">
        <f t="shared" si="7"/>
        <v>188.12592828347124</v>
      </c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53.503184713375795</v>
      </c>
      <c r="D31" s="92">
        <v>113.69426751592357</v>
      </c>
      <c r="E31" s="92">
        <v>127.48407643312103</v>
      </c>
      <c r="F31" s="92">
        <v>55</v>
      </c>
      <c r="G31" s="92">
        <v>251.1783439490446</v>
      </c>
      <c r="H31" s="92">
        <v>192.35668789808915</v>
      </c>
      <c r="I31" s="92">
        <v>223.56687898089174</v>
      </c>
      <c r="J31" s="92">
        <v>103.47133757961784</v>
      </c>
      <c r="K31" s="92">
        <v>76.273885350318466</v>
      </c>
      <c r="L31" s="92">
        <v>76.273885350318466</v>
      </c>
      <c r="M31" s="92">
        <v>43.025477707006374</v>
      </c>
      <c r="N31" s="93">
        <v>128.31210191082803</v>
      </c>
      <c r="O31" s="91">
        <f t="shared" si="4"/>
        <v>1444.1401273885351</v>
      </c>
      <c r="P31" s="91">
        <f t="shared" si="5"/>
        <v>251.1783439490446</v>
      </c>
      <c r="Q31" s="93">
        <f t="shared" si="6"/>
        <v>43.025477707006374</v>
      </c>
      <c r="R31" s="176">
        <f t="shared" si="7"/>
        <v>120.34501061571126</v>
      </c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87.197452229299358</v>
      </c>
      <c r="D32" s="92">
        <v>167.83439490445861</v>
      </c>
      <c r="E32" s="92">
        <v>258.28025477707007</v>
      </c>
      <c r="F32" s="92">
        <v>21.019108280254777</v>
      </c>
      <c r="G32" s="92">
        <v>373.40764331210187</v>
      </c>
      <c r="H32" s="92">
        <v>236.94267515923568</v>
      </c>
      <c r="I32" s="92">
        <v>214.33121019108282</v>
      </c>
      <c r="J32" s="92">
        <v>47.29299363057325</v>
      </c>
      <c r="K32" s="92">
        <v>46.178343949044589</v>
      </c>
      <c r="L32" s="92">
        <v>77.388535031847127</v>
      </c>
      <c r="M32" s="92">
        <v>41.082802547770704</v>
      </c>
      <c r="N32" s="93">
        <v>78.853503184713375</v>
      </c>
      <c r="O32" s="91">
        <f t="shared" si="4"/>
        <v>1649.808917197452</v>
      </c>
      <c r="P32" s="91">
        <f t="shared" si="5"/>
        <v>373.40764331210187</v>
      </c>
      <c r="Q32" s="93">
        <f t="shared" si="6"/>
        <v>21.019108280254777</v>
      </c>
      <c r="R32" s="176">
        <f t="shared" si="7"/>
        <v>137.484076433121</v>
      </c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48.289033901002711</v>
      </c>
      <c r="D33" s="92">
        <v>113.95830017507562</v>
      </c>
      <c r="E33" s="92">
        <v>194.01559764443738</v>
      </c>
      <c r="F33" s="92">
        <v>22.600668470475892</v>
      </c>
      <c r="G33" s="92">
        <v>321.02498806302725</v>
      </c>
      <c r="H33" s="92">
        <v>246.80884927582366</v>
      </c>
      <c r="I33" s="92">
        <v>164.88938405220438</v>
      </c>
      <c r="J33" s="92">
        <v>51.249403151360823</v>
      </c>
      <c r="K33" s="92">
        <v>40.93585866624224</v>
      </c>
      <c r="L33" s="92">
        <v>93.554034696800898</v>
      </c>
      <c r="M33" s="92">
        <v>31.704599713512653</v>
      </c>
      <c r="N33" s="93">
        <v>106.22314181123669</v>
      </c>
      <c r="O33" s="91">
        <f t="shared" si="4"/>
        <v>1435.2538596212003</v>
      </c>
      <c r="P33" s="91">
        <f t="shared" si="5"/>
        <v>321.02498806302725</v>
      </c>
      <c r="Q33" s="93">
        <f t="shared" si="6"/>
        <v>22.600668470475892</v>
      </c>
      <c r="R33" s="176">
        <f t="shared" si="7"/>
        <v>119.60448830176669</v>
      </c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62.834394904458591</v>
      </c>
      <c r="D34" s="92">
        <v>128.69426751592357</v>
      </c>
      <c r="E34" s="92">
        <v>261.62420382165607</v>
      </c>
      <c r="F34" s="92">
        <v>76.751592356687894</v>
      </c>
      <c r="G34" s="92">
        <v>218.53503184713375</v>
      </c>
      <c r="H34" s="92">
        <v>169.10828025477707</v>
      </c>
      <c r="I34" s="92">
        <v>139.33121019108282</v>
      </c>
      <c r="J34" s="92">
        <v>30.732484076433121</v>
      </c>
      <c r="K34" s="92">
        <v>44.36305732484076</v>
      </c>
      <c r="L34" s="92">
        <v>76.337579617834393</v>
      </c>
      <c r="M34" s="92">
        <v>27.197452229299365</v>
      </c>
      <c r="N34" s="93">
        <v>123.0891719745223</v>
      </c>
      <c r="O34" s="91">
        <f t="shared" si="4"/>
        <v>1358.5987261146497</v>
      </c>
      <c r="P34" s="91">
        <f t="shared" si="5"/>
        <v>261.62420382165607</v>
      </c>
      <c r="Q34" s="93">
        <f t="shared" si="6"/>
        <v>27.197452229299365</v>
      </c>
      <c r="R34" s="176">
        <f t="shared" si="7"/>
        <v>113.21656050955414</v>
      </c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38.5</v>
      </c>
      <c r="D35" s="92">
        <v>130.5</v>
      </c>
      <c r="E35" s="92">
        <v>165</v>
      </c>
      <c r="F35" s="92">
        <v>124</v>
      </c>
      <c r="G35" s="92">
        <v>138</v>
      </c>
      <c r="H35" s="92">
        <v>142</v>
      </c>
      <c r="I35" s="92">
        <v>152.5</v>
      </c>
      <c r="J35" s="92">
        <v>53.5</v>
      </c>
      <c r="K35" s="92"/>
      <c r="L35" s="92"/>
      <c r="M35" s="92"/>
      <c r="N35" s="93"/>
      <c r="O35" s="104">
        <f t="shared" si="4"/>
        <v>944</v>
      </c>
      <c r="P35" s="91">
        <f t="shared" si="5"/>
        <v>165</v>
      </c>
      <c r="Q35" s="93">
        <f t="shared" si="6"/>
        <v>38.5</v>
      </c>
      <c r="R35" s="179">
        <f t="shared" si="7"/>
        <v>118</v>
      </c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75.222929936305732</v>
      </c>
      <c r="D36" s="92">
        <v>99.394904458598731</v>
      </c>
      <c r="E36" s="92">
        <v>132.38853503184714</v>
      </c>
      <c r="F36" s="92">
        <v>62.07006369426751</v>
      </c>
      <c r="G36" s="92">
        <v>185.63694267515925</v>
      </c>
      <c r="H36" s="92">
        <v>213.94904458598728</v>
      </c>
      <c r="I36" s="92">
        <v>157.86624203821657</v>
      </c>
      <c r="J36" s="92">
        <v>26.464968152866245</v>
      </c>
      <c r="K36" s="92">
        <v>37.101910828025481</v>
      </c>
      <c r="L36" s="92">
        <v>68.949044585987266</v>
      </c>
      <c r="M36" s="92">
        <v>21.019108280254777</v>
      </c>
      <c r="N36" s="93">
        <v>133.08917197452229</v>
      </c>
      <c r="O36" s="91">
        <f t="shared" si="4"/>
        <v>1213.1528662420383</v>
      </c>
      <c r="P36" s="91">
        <f t="shared" si="5"/>
        <v>213.94904458598728</v>
      </c>
      <c r="Q36" s="93">
        <f t="shared" si="6"/>
        <v>21.019108280254777</v>
      </c>
      <c r="R36" s="176">
        <f t="shared" si="7"/>
        <v>101.09607218683652</v>
      </c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48.375796178343947</v>
      </c>
      <c r="D37" s="92">
        <v>93.789808917197462</v>
      </c>
      <c r="E37" s="92">
        <v>195.54140127388536</v>
      </c>
      <c r="F37" s="92">
        <v>60.35031847133758</v>
      </c>
      <c r="G37" s="92">
        <v>138.53503184713375</v>
      </c>
      <c r="H37" s="92">
        <v>142.99363057324842</v>
      </c>
      <c r="I37" s="92">
        <v>117.67515923566879</v>
      </c>
      <c r="J37" s="92">
        <v>53.025477707006374</v>
      </c>
      <c r="K37" s="92">
        <v>56.687898089171973</v>
      </c>
      <c r="L37" s="92">
        <v>65.764331210191088</v>
      </c>
      <c r="M37" s="92">
        <v>46.496815286624205</v>
      </c>
      <c r="N37" s="93">
        <v>90.764331210191088</v>
      </c>
      <c r="O37" s="91">
        <f t="shared" si="4"/>
        <v>1110.0000000000002</v>
      </c>
      <c r="P37" s="91">
        <f t="shared" si="5"/>
        <v>195.54140127388536</v>
      </c>
      <c r="Q37" s="93">
        <f t="shared" si="6"/>
        <v>46.496815286624205</v>
      </c>
      <c r="R37" s="176">
        <f t="shared" si="7"/>
        <v>92.500000000000014</v>
      </c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76.002546148949719</v>
      </c>
      <c r="D38" s="92">
        <v>137.77848504137492</v>
      </c>
      <c r="E38" s="92">
        <v>221.2285168682368</v>
      </c>
      <c r="F38" s="92">
        <v>132.62253341820497</v>
      </c>
      <c r="G38" s="92">
        <v>233.89560789306174</v>
      </c>
      <c r="H38" s="92">
        <v>310.40738383195418</v>
      </c>
      <c r="I38" s="92">
        <v>161.07574793125397</v>
      </c>
      <c r="J38" s="92">
        <v>94.04837683004456</v>
      </c>
      <c r="K38" s="92">
        <v>60.471037555697009</v>
      </c>
      <c r="L38" s="92">
        <v>102.00509229789944</v>
      </c>
      <c r="M38" s="92">
        <v>62.826225334182055</v>
      </c>
      <c r="N38" s="93">
        <v>101.90324633991089</v>
      </c>
      <c r="O38" s="91">
        <f t="shared" si="4"/>
        <v>1694.2647994907704</v>
      </c>
      <c r="P38" s="91">
        <f t="shared" si="5"/>
        <v>310.40738383195418</v>
      </c>
      <c r="Q38" s="93">
        <f t="shared" si="6"/>
        <v>60.471037555697009</v>
      </c>
      <c r="R38" s="176">
        <f t="shared" si="7"/>
        <v>141.18873329089755</v>
      </c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48.650325814263326</v>
      </c>
      <c r="D39" s="142">
        <v>60.518175891733044</v>
      </c>
      <c r="E39" s="142">
        <v>134.79048266795087</v>
      </c>
      <c r="F39" s="142">
        <v>56.981399378579816</v>
      </c>
      <c r="G39" s="142">
        <v>34.385327211211958</v>
      </c>
      <c r="H39" s="142">
        <v>124.08190933645915</v>
      </c>
      <c r="I39" s="142">
        <v>107.77343985914149</v>
      </c>
      <c r="J39" s="142">
        <v>25.445142136296852</v>
      </c>
      <c r="K39" s="142">
        <v>29.129284337498127</v>
      </c>
      <c r="L39" s="142">
        <v>51.047474339844953</v>
      </c>
      <c r="M39" s="142">
        <v>22.733613476212703</v>
      </c>
      <c r="N39" s="143">
        <v>87.731706284606503</v>
      </c>
      <c r="O39" s="141">
        <f t="shared" si="4"/>
        <v>783.26828073379886</v>
      </c>
      <c r="P39" s="122">
        <f t="shared" si="5"/>
        <v>134.79048266795087</v>
      </c>
      <c r="Q39" s="124">
        <f t="shared" si="6"/>
        <v>22.733613476212703</v>
      </c>
      <c r="R39" s="183">
        <f t="shared" si="7"/>
        <v>65.272356727816572</v>
      </c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3"/>
      <c r="Q40" s="150"/>
      <c r="R40" s="175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92.222929936305746</v>
      </c>
      <c r="D41" s="134">
        <v>81.789808917197448</v>
      </c>
      <c r="E41" s="134">
        <v>179.64649681528664</v>
      </c>
      <c r="F41" s="134">
        <v>117.03184713375796</v>
      </c>
      <c r="G41" s="134">
        <v>188.04458598726114</v>
      </c>
      <c r="H41" s="134">
        <v>233.14012738853503</v>
      </c>
      <c r="I41" s="134">
        <v>177.22929936305732</v>
      </c>
      <c r="J41" s="134">
        <v>199.17834394904457</v>
      </c>
      <c r="K41" s="134">
        <v>224.90445859872611</v>
      </c>
      <c r="L41" s="134">
        <v>186.30254777070064</v>
      </c>
      <c r="M41" s="134">
        <v>159.94904458598725</v>
      </c>
      <c r="N41" s="135">
        <v>153.56050955414014</v>
      </c>
      <c r="O41" s="133">
        <f t="shared" ref="O41:O56" si="8">SUM(C41:N41)</f>
        <v>1993</v>
      </c>
      <c r="P41" s="133">
        <f t="shared" ref="P41:P56" si="9">MAX(C41:N41)</f>
        <v>233.14012738853503</v>
      </c>
      <c r="Q41" s="135">
        <f t="shared" ref="Q41:Q56" si="10">MIN(C41:N41)</f>
        <v>81.789808917197448</v>
      </c>
      <c r="R41" s="182">
        <f t="shared" ref="R41:R56" si="11">AVERAGE(C41:N41)</f>
        <v>166.08333333333334</v>
      </c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33.876511775938894</v>
      </c>
      <c r="D42" s="92">
        <v>186.30171865054109</v>
      </c>
      <c r="E42" s="92">
        <v>305.50604710375558</v>
      </c>
      <c r="F42" s="92">
        <v>125.46148949713557</v>
      </c>
      <c r="G42" s="92">
        <v>212.76257161043924</v>
      </c>
      <c r="H42" s="92">
        <v>272.62889879057929</v>
      </c>
      <c r="I42" s="92">
        <v>194.39847231063015</v>
      </c>
      <c r="J42" s="101">
        <v>23.77466581795035</v>
      </c>
      <c r="K42" s="92">
        <v>202.10057288351368</v>
      </c>
      <c r="L42" s="92">
        <v>238.44684914067474</v>
      </c>
      <c r="M42" s="92">
        <v>70.75111394016551</v>
      </c>
      <c r="N42" s="93">
        <v>154.86950986632718</v>
      </c>
      <c r="O42" s="91">
        <f t="shared" si="8"/>
        <v>2020.8784213876513</v>
      </c>
      <c r="P42" s="91">
        <f t="shared" si="9"/>
        <v>305.50604710375558</v>
      </c>
      <c r="Q42" s="93">
        <f t="shared" si="10"/>
        <v>23.77466581795035</v>
      </c>
      <c r="R42" s="176">
        <f t="shared" si="11"/>
        <v>168.40653511563761</v>
      </c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113.5</v>
      </c>
      <c r="D43" s="92">
        <v>126</v>
      </c>
      <c r="E43" s="92">
        <v>366.5</v>
      </c>
      <c r="F43" s="92">
        <v>95</v>
      </c>
      <c r="G43" s="92">
        <v>93</v>
      </c>
      <c r="H43" s="92">
        <v>68.5</v>
      </c>
      <c r="I43" s="92">
        <v>229</v>
      </c>
      <c r="J43" s="92">
        <v>42</v>
      </c>
      <c r="K43" s="92">
        <v>89.5</v>
      </c>
      <c r="L43" s="92">
        <v>61.5</v>
      </c>
      <c r="M43" s="92">
        <v>22</v>
      </c>
      <c r="N43" s="93">
        <v>127</v>
      </c>
      <c r="O43" s="91">
        <f t="shared" si="8"/>
        <v>1433.5</v>
      </c>
      <c r="P43" s="91">
        <f t="shared" si="9"/>
        <v>366.5</v>
      </c>
      <c r="Q43" s="105">
        <f t="shared" si="10"/>
        <v>22</v>
      </c>
      <c r="R43" s="176">
        <f t="shared" si="11"/>
        <v>119.45833333333333</v>
      </c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107.80254777070064</v>
      </c>
      <c r="D44" s="92">
        <v>107.29299363057325</v>
      </c>
      <c r="E44" s="92">
        <v>355.35031847133757</v>
      </c>
      <c r="F44" s="92">
        <v>114.71337579617835</v>
      </c>
      <c r="G44" s="92">
        <v>169.64968152866243</v>
      </c>
      <c r="H44" s="92">
        <v>246.91082802547771</v>
      </c>
      <c r="I44" s="92">
        <v>240.76433121019107</v>
      </c>
      <c r="J44" s="92">
        <v>39.681528662420376</v>
      </c>
      <c r="K44" s="92">
        <v>85.063694267515913</v>
      </c>
      <c r="L44" s="92">
        <v>91.464968152866248</v>
      </c>
      <c r="M44" s="92">
        <v>41.751592356687901</v>
      </c>
      <c r="N44" s="93">
        <v>216.87898089171972</v>
      </c>
      <c r="O44" s="91">
        <f t="shared" si="8"/>
        <v>1817.3248407643312</v>
      </c>
      <c r="P44" s="91">
        <f t="shared" si="9"/>
        <v>355.35031847133757</v>
      </c>
      <c r="Q44" s="93">
        <f t="shared" si="10"/>
        <v>39.681528662420376</v>
      </c>
      <c r="R44" s="176">
        <f t="shared" si="11"/>
        <v>151.44373673036094</v>
      </c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147.22929936305732</v>
      </c>
      <c r="D45" s="92">
        <v>122.70700636942675</v>
      </c>
      <c r="E45" s="92">
        <v>309.04458598726114</v>
      </c>
      <c r="F45" s="92">
        <v>177.83439490445861</v>
      </c>
      <c r="G45" s="92">
        <v>143.05732484076432</v>
      </c>
      <c r="H45" s="184">
        <v>108.59872611464968</v>
      </c>
      <c r="I45" s="184">
        <v>296.08280254777071</v>
      </c>
      <c r="J45" s="92">
        <v>52.452229299363054</v>
      </c>
      <c r="K45" s="92">
        <v>77.579617834394895</v>
      </c>
      <c r="L45" s="92">
        <v>113.98089171974522</v>
      </c>
      <c r="M45" s="92">
        <v>57.579617834394902</v>
      </c>
      <c r="N45" s="93">
        <v>190.92356687898089</v>
      </c>
      <c r="O45" s="185">
        <f t="shared" si="8"/>
        <v>1797.0700636942674</v>
      </c>
      <c r="P45" s="185">
        <f t="shared" si="9"/>
        <v>309.04458598726114</v>
      </c>
      <c r="Q45" s="93">
        <f t="shared" si="10"/>
        <v>52.452229299363054</v>
      </c>
      <c r="R45" s="186">
        <f t="shared" si="11"/>
        <v>149.75583864118894</v>
      </c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162.22929936305732</v>
      </c>
      <c r="D46" s="142">
        <v>178.08917197452229</v>
      </c>
      <c r="E46" s="142">
        <v>566.75159235668787</v>
      </c>
      <c r="F46" s="142">
        <v>262.8980891719745</v>
      </c>
      <c r="G46" s="142">
        <v>154.52229299363057</v>
      </c>
      <c r="H46" s="142">
        <v>103.94904458598725</v>
      </c>
      <c r="I46" s="142">
        <v>239.90445859872611</v>
      </c>
      <c r="J46" s="142">
        <v>47.29299363057325</v>
      </c>
      <c r="K46" s="142">
        <v>64.968152866242036</v>
      </c>
      <c r="L46" s="142">
        <v>106.68789808917197</v>
      </c>
      <c r="M46" s="142">
        <v>42.675159235668794</v>
      </c>
      <c r="N46" s="143">
        <v>100.95541401273886</v>
      </c>
      <c r="O46" s="141">
        <f t="shared" si="8"/>
        <v>2030.9235668789806</v>
      </c>
      <c r="P46" s="141">
        <f t="shared" si="9"/>
        <v>566.75159235668787</v>
      </c>
      <c r="Q46" s="143">
        <f t="shared" si="10"/>
        <v>42.675159235668794</v>
      </c>
      <c r="R46" s="183">
        <f t="shared" si="11"/>
        <v>169.2436305732484</v>
      </c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90</v>
      </c>
      <c r="D47" s="149">
        <v>65.5</v>
      </c>
      <c r="E47" s="149">
        <v>632</v>
      </c>
      <c r="F47" s="149">
        <v>341</v>
      </c>
      <c r="G47" s="149">
        <v>134.5</v>
      </c>
      <c r="H47" s="149">
        <v>126</v>
      </c>
      <c r="I47" s="149">
        <v>117</v>
      </c>
      <c r="J47" s="149">
        <v>53</v>
      </c>
      <c r="K47" s="149">
        <v>129</v>
      </c>
      <c r="L47" s="149">
        <v>105</v>
      </c>
      <c r="M47" s="149">
        <v>37</v>
      </c>
      <c r="N47" s="150">
        <v>138</v>
      </c>
      <c r="O47" s="94">
        <f t="shared" si="8"/>
        <v>1968</v>
      </c>
      <c r="P47" s="94">
        <f t="shared" si="9"/>
        <v>632</v>
      </c>
      <c r="Q47" s="150">
        <f t="shared" si="10"/>
        <v>37</v>
      </c>
      <c r="R47" s="175">
        <f t="shared" si="11"/>
        <v>164</v>
      </c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152.13375796178343</v>
      </c>
      <c r="D48" s="92">
        <v>112.35668789808918</v>
      </c>
      <c r="E48" s="92">
        <v>157.42038216560508</v>
      </c>
      <c r="F48" s="92">
        <v>389.171974522293</v>
      </c>
      <c r="G48" s="92">
        <v>117.80254777070064</v>
      </c>
      <c r="H48" s="92">
        <v>222.73885350318471</v>
      </c>
      <c r="I48" s="92">
        <v>173.47133757961782</v>
      </c>
      <c r="J48" s="92">
        <v>97.101910828025467</v>
      </c>
      <c r="K48" s="92">
        <v>221.87898089171972</v>
      </c>
      <c r="L48" s="92">
        <v>184.33121019108282</v>
      </c>
      <c r="M48" s="92">
        <v>44.331210191082803</v>
      </c>
      <c r="N48" s="93">
        <v>175.03184713375794</v>
      </c>
      <c r="O48" s="133">
        <f t="shared" si="8"/>
        <v>2047.7707006369426</v>
      </c>
      <c r="P48" s="91">
        <f t="shared" si="9"/>
        <v>389.171974522293</v>
      </c>
      <c r="Q48" s="93">
        <f t="shared" si="10"/>
        <v>44.331210191082803</v>
      </c>
      <c r="R48" s="182">
        <f t="shared" si="11"/>
        <v>170.64755838641187</v>
      </c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86.775000000000006</v>
      </c>
      <c r="D49" s="92">
        <v>31.14</v>
      </c>
      <c r="E49" s="92">
        <v>337.78700000000003</v>
      </c>
      <c r="F49" s="92">
        <v>431.33100000000002</v>
      </c>
      <c r="G49" s="92">
        <v>292.495</v>
      </c>
      <c r="H49" s="92">
        <v>193.73099999999997</v>
      </c>
      <c r="I49" s="101">
        <v>60.188000000000002</v>
      </c>
      <c r="J49" s="92"/>
      <c r="K49" s="101">
        <v>50.475999999999999</v>
      </c>
      <c r="L49" s="92">
        <v>84.780999999999992</v>
      </c>
      <c r="M49" s="92">
        <v>31.949000000000002</v>
      </c>
      <c r="N49" s="93">
        <v>139.33799999999999</v>
      </c>
      <c r="O49" s="91">
        <f t="shared" si="8"/>
        <v>1739.9910000000002</v>
      </c>
      <c r="P49" s="91">
        <f t="shared" si="9"/>
        <v>431.33100000000002</v>
      </c>
      <c r="Q49" s="93">
        <f t="shared" si="10"/>
        <v>31.14</v>
      </c>
      <c r="R49" s="176">
        <f t="shared" si="11"/>
        <v>158.18100000000001</v>
      </c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151.71974522292993</v>
      </c>
      <c r="D50" s="92">
        <v>19.936305732484076</v>
      </c>
      <c r="E50" s="92">
        <v>247.9936305732484</v>
      </c>
      <c r="F50" s="92">
        <v>322.64331210191079</v>
      </c>
      <c r="G50" s="92">
        <v>210.25477707006371</v>
      </c>
      <c r="H50" s="92">
        <v>193.7579617834395</v>
      </c>
      <c r="I50" s="92">
        <v>228.91719745222929</v>
      </c>
      <c r="J50" s="92">
        <v>37.643312101910823</v>
      </c>
      <c r="K50" s="92">
        <v>107.54777070063695</v>
      </c>
      <c r="L50" s="92">
        <v>76.592356687898089</v>
      </c>
      <c r="M50" s="92">
        <v>83.789808917197462</v>
      </c>
      <c r="N50" s="93">
        <v>69.490445859872608</v>
      </c>
      <c r="O50" s="91">
        <f t="shared" si="8"/>
        <v>1750.2866242038215</v>
      </c>
      <c r="P50" s="91">
        <f t="shared" si="9"/>
        <v>322.64331210191079</v>
      </c>
      <c r="Q50" s="93">
        <f t="shared" si="10"/>
        <v>19.936305732484076</v>
      </c>
      <c r="R50" s="176">
        <f t="shared" si="11"/>
        <v>145.85721868365178</v>
      </c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128.66242038216561</v>
      </c>
      <c r="D51" s="92">
        <v>40.286624203821653</v>
      </c>
      <c r="E51" s="92">
        <v>412.26114649681529</v>
      </c>
      <c r="F51" s="92">
        <v>312.73885350318471</v>
      </c>
      <c r="G51" s="92">
        <v>170.54140127388536</v>
      </c>
      <c r="H51" s="92">
        <v>246.01910828025478</v>
      </c>
      <c r="I51" s="92">
        <v>135.03184713375796</v>
      </c>
      <c r="J51" s="92">
        <v>52.866242038216562</v>
      </c>
      <c r="K51" s="92">
        <v>104.93630573248409</v>
      </c>
      <c r="L51" s="92">
        <v>97.770700636942678</v>
      </c>
      <c r="M51" s="92">
        <v>67.452229299363054</v>
      </c>
      <c r="N51" s="93">
        <v>120.38216560509554</v>
      </c>
      <c r="O51" s="91">
        <f t="shared" si="8"/>
        <v>1888.9490445859872</v>
      </c>
      <c r="P51" s="91">
        <f t="shared" si="9"/>
        <v>412.26114649681529</v>
      </c>
      <c r="Q51" s="93">
        <f t="shared" si="10"/>
        <v>40.286624203821653</v>
      </c>
      <c r="R51" s="176">
        <f t="shared" si="11"/>
        <v>157.41242038216561</v>
      </c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98.248407643312106</v>
      </c>
      <c r="D52" s="92">
        <v>50.318471337579624</v>
      </c>
      <c r="E52" s="92">
        <v>897.77070063694271</v>
      </c>
      <c r="F52" s="92">
        <v>437.10191082802544</v>
      </c>
      <c r="G52" s="92">
        <v>123.0891719745223</v>
      </c>
      <c r="H52" s="92">
        <v>65.923566878980893</v>
      </c>
      <c r="I52" s="92">
        <v>179.29936305732483</v>
      </c>
      <c r="J52" s="92">
        <v>64.490445859872608</v>
      </c>
      <c r="K52" s="92">
        <v>160.19108280254778</v>
      </c>
      <c r="L52" s="92">
        <v>76.751592356687894</v>
      </c>
      <c r="M52" s="92">
        <v>169.10828025477707</v>
      </c>
      <c r="N52" s="93">
        <v>161.14649681528661</v>
      </c>
      <c r="O52" s="91">
        <f t="shared" si="8"/>
        <v>2483.43949044586</v>
      </c>
      <c r="P52" s="91">
        <f t="shared" si="9"/>
        <v>897.77070063694271</v>
      </c>
      <c r="Q52" s="93">
        <f t="shared" si="10"/>
        <v>50.318471337579624</v>
      </c>
      <c r="R52" s="176">
        <f t="shared" si="11"/>
        <v>206.95329087048833</v>
      </c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63.949044585987266</v>
      </c>
      <c r="D53" s="92">
        <v>76.178343949044589</v>
      </c>
      <c r="E53" s="92">
        <v>547.80254777070058</v>
      </c>
      <c r="F53" s="92">
        <v>291.656050955414</v>
      </c>
      <c r="G53" s="92">
        <v>112.86624203821657</v>
      </c>
      <c r="H53" s="155">
        <v>138.50318471337579</v>
      </c>
      <c r="I53" s="92">
        <v>184.01273885350318</v>
      </c>
      <c r="J53" s="92">
        <v>96.464968152866248</v>
      </c>
      <c r="K53" s="92">
        <v>36.401273885350321</v>
      </c>
      <c r="L53" s="92">
        <v>57.611464968152866</v>
      </c>
      <c r="M53" s="92">
        <v>88.980891719745216</v>
      </c>
      <c r="N53" s="93">
        <v>93.566878980891715</v>
      </c>
      <c r="O53" s="91">
        <f t="shared" si="8"/>
        <v>1787.9936305732481</v>
      </c>
      <c r="P53" s="91">
        <f t="shared" si="9"/>
        <v>547.80254777070058</v>
      </c>
      <c r="Q53" s="93">
        <f t="shared" si="10"/>
        <v>36.401273885350321</v>
      </c>
      <c r="R53" s="176">
        <f t="shared" si="11"/>
        <v>148.99946921443734</v>
      </c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416.78923539110423</v>
      </c>
      <c r="D54" s="92">
        <v>185.15131149652549</v>
      </c>
      <c r="E54" s="92">
        <v>470.6240315117102</v>
      </c>
      <c r="F54" s="92">
        <v>147.24856179919064</v>
      </c>
      <c r="G54" s="92">
        <v>347.90156475286676</v>
      </c>
      <c r="H54" s="92">
        <v>571.26184005723599</v>
      </c>
      <c r="I54" s="92">
        <v>614.86711136555346</v>
      </c>
      <c r="J54" s="92">
        <v>57.053863999582646</v>
      </c>
      <c r="K54" s="92">
        <v>69.57935802091481</v>
      </c>
      <c r="L54" s="92">
        <v>98.711078804455326</v>
      </c>
      <c r="M54" s="92">
        <v>60.001413545644546</v>
      </c>
      <c r="N54" s="93">
        <v>120.07508343545281</v>
      </c>
      <c r="O54" s="91">
        <f t="shared" si="8"/>
        <v>3159.2644541802365</v>
      </c>
      <c r="P54" s="91">
        <f t="shared" si="9"/>
        <v>614.86711136555346</v>
      </c>
      <c r="Q54" s="93">
        <f t="shared" si="10"/>
        <v>57.053863999582646</v>
      </c>
      <c r="R54" s="176">
        <f t="shared" si="11"/>
        <v>263.27203784835302</v>
      </c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192</v>
      </c>
      <c r="D55" s="92">
        <v>79.5</v>
      </c>
      <c r="E55" s="92">
        <v>485</v>
      </c>
      <c r="F55" s="92">
        <v>118.5</v>
      </c>
      <c r="G55" s="92">
        <v>116</v>
      </c>
      <c r="H55" s="92">
        <v>373</v>
      </c>
      <c r="I55" s="92">
        <v>215.5</v>
      </c>
      <c r="J55" s="92">
        <v>51.5</v>
      </c>
      <c r="K55" s="92">
        <v>76.5</v>
      </c>
      <c r="L55" s="92">
        <v>88.5</v>
      </c>
      <c r="M55" s="92">
        <v>70</v>
      </c>
      <c r="N55" s="93">
        <v>144</v>
      </c>
      <c r="O55" s="91">
        <f t="shared" si="8"/>
        <v>2010</v>
      </c>
      <c r="P55" s="91">
        <f t="shared" si="9"/>
        <v>485</v>
      </c>
      <c r="Q55" s="93">
        <f t="shared" si="10"/>
        <v>51.5</v>
      </c>
      <c r="R55" s="176">
        <f t="shared" si="11"/>
        <v>167.5</v>
      </c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238.84063999914548</v>
      </c>
      <c r="D56" s="123">
        <v>514.637057784229</v>
      </c>
      <c r="E56" s="123">
        <v>139.0313920873561</v>
      </c>
      <c r="F56" s="123">
        <v>107.44550208133853</v>
      </c>
      <c r="G56" s="123">
        <v>147.01142093398371</v>
      </c>
      <c r="H56" s="123">
        <v>1015.1920862036873</v>
      </c>
      <c r="I56" s="123">
        <v>105.37967092000574</v>
      </c>
      <c r="J56" s="123">
        <v>2.5464790894703255</v>
      </c>
      <c r="K56" s="123">
        <v>149.22367464296107</v>
      </c>
      <c r="L56" s="123">
        <v>61.847610885510527</v>
      </c>
      <c r="M56" s="123">
        <v>51.159401527231203</v>
      </c>
      <c r="N56" s="124">
        <v>99.895191581059038</v>
      </c>
      <c r="O56" s="122">
        <f t="shared" si="8"/>
        <v>2632.2101277359779</v>
      </c>
      <c r="P56" s="122">
        <f t="shared" si="9"/>
        <v>1015.1920862036873</v>
      </c>
      <c r="Q56" s="124">
        <f t="shared" si="10"/>
        <v>2.5464790894703255</v>
      </c>
      <c r="R56" s="181">
        <f t="shared" si="11"/>
        <v>219.35084397799815</v>
      </c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69" t="s">
        <v>217</v>
      </c>
      <c r="D58" s="187" t="s">
        <v>218</v>
      </c>
      <c r="E58" s="69"/>
      <c r="F58" s="69"/>
      <c r="G58" s="187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69"/>
      <c r="D59" s="187" t="s">
        <v>219</v>
      </c>
      <c r="E59" s="69"/>
      <c r="F59" s="69"/>
      <c r="G59" s="187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69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69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8" width="7.375" customWidth="1"/>
    <col min="19" max="20" width="9" customWidth="1"/>
    <col min="21" max="26" width="8" customWidth="1"/>
  </cols>
  <sheetData>
    <row r="1" spans="1:26" ht="19.5" customHeight="1">
      <c r="A1" s="22"/>
      <c r="B1" s="22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220</v>
      </c>
      <c r="C2" s="166" t="s">
        <v>221</v>
      </c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73" t="s">
        <v>200</v>
      </c>
      <c r="P4" s="170" t="s">
        <v>201</v>
      </c>
      <c r="Q4" s="174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4.4033881790291876</v>
      </c>
      <c r="D5" s="92">
        <v>4.88839159668162</v>
      </c>
      <c r="E5" s="92">
        <v>4.3472151831815316</v>
      </c>
      <c r="F5" s="92">
        <v>4.8396520537549446</v>
      </c>
      <c r="G5" s="92">
        <v>4.6766855746983005</v>
      </c>
      <c r="H5" s="92">
        <v>4.956922604047298</v>
      </c>
      <c r="I5" s="92">
        <v>4.802458942434801</v>
      </c>
      <c r="J5" s="92">
        <v>4.6829658489773056</v>
      </c>
      <c r="K5" s="92">
        <v>4.7866604814051836</v>
      </c>
      <c r="L5" s="92">
        <v>4.651443496624271</v>
      </c>
      <c r="M5" s="92">
        <v>4.4728520468649515</v>
      </c>
      <c r="N5" s="93">
        <v>5.5579469498754204</v>
      </c>
      <c r="O5" s="94">
        <f t="shared" ref="O5:O16" si="0">MAX(C5:N5)</f>
        <v>5.5579469498754204</v>
      </c>
      <c r="P5" s="150">
        <f t="shared" ref="P5:P16" si="1">MIN(C5:N5)</f>
        <v>4.3472151831815316</v>
      </c>
      <c r="Q5" s="175">
        <f>-LOG((mm!C5*10^-pH!C5+mm!D5*10^-pH!D5+mm!E5*10^-pH!E5+mm!F5*10^-pH!F5+mm!G5*10^-pH!G5+mm!H5*10^-pH!H5+mm!I5*10^-pH!I5+mm!J5*10^-pH!J5+mm!K5*10^-pH!K5+mm!L5*10^-pH!L5+mm!M5*10^-pH!M5+mm!N5*10^-pH!N5)/mm!O5)</f>
        <v>4.7098716803785585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5.5606701466326651</v>
      </c>
      <c r="D6" s="92">
        <v>5.6409615694399946</v>
      </c>
      <c r="E6" s="92">
        <v>5.5462091425174052</v>
      </c>
      <c r="F6" s="92">
        <v>5.2312772712389881</v>
      </c>
      <c r="G6" s="92">
        <v>5.0084277424947388</v>
      </c>
      <c r="H6" s="92">
        <v>5.2355976656152405</v>
      </c>
      <c r="I6" s="92">
        <v>4.9628418752006507</v>
      </c>
      <c r="J6" s="101">
        <v>5.0837152341095413</v>
      </c>
      <c r="K6" s="92">
        <v>5.0104097963526764</v>
      </c>
      <c r="L6" s="92">
        <v>4.8605720074018084</v>
      </c>
      <c r="M6" s="92">
        <v>4.8105661609515913</v>
      </c>
      <c r="N6" s="93">
        <v>6.0918544291537176</v>
      </c>
      <c r="O6" s="91">
        <f t="shared" si="0"/>
        <v>6.0918544291537176</v>
      </c>
      <c r="P6" s="93">
        <f t="shared" si="1"/>
        <v>4.8105661609515913</v>
      </c>
      <c r="Q6" s="176">
        <f>-LOG((mm!C6*10^-pH!C6+mm!D6*10^-pH!D6+mm!E6*10^-pH!E6+mm!F6*10^-pH!F6+mm!G6*10^-pH!G6+mm!H6*10^-pH!H6+mm!I6*10^-pH!I6+mm!J6*10^-pH!J6+mm!K6*10^-pH!K6+mm!L6*10^-pH!L6+mm!M6*10^-pH!M6+mm!N6*10^-pH!N6)/mm!O6)</f>
        <v>5.1078565989680076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5.147524883295155</v>
      </c>
      <c r="D7" s="92">
        <v>5.0956315223949149</v>
      </c>
      <c r="E7" s="92">
        <v>4.5274429401671856</v>
      </c>
      <c r="F7" s="92">
        <v>4.8337434909910906</v>
      </c>
      <c r="G7" s="92">
        <v>4.7712946043902793</v>
      </c>
      <c r="H7" s="92">
        <v>5.0888041219380531</v>
      </c>
      <c r="I7" s="92">
        <v>5.0334784457448212</v>
      </c>
      <c r="J7" s="92">
        <v>4.7732147199583137</v>
      </c>
      <c r="K7" s="92">
        <v>4.8939838832622353</v>
      </c>
      <c r="L7" s="92">
        <v>4.837523296243937</v>
      </c>
      <c r="M7" s="92">
        <v>4.8610664462702031</v>
      </c>
      <c r="N7" s="93">
        <v>6.3877674244752907</v>
      </c>
      <c r="O7" s="91">
        <f t="shared" si="0"/>
        <v>6.3877674244752907</v>
      </c>
      <c r="P7" s="93">
        <f t="shared" si="1"/>
        <v>4.5274429401671856</v>
      </c>
      <c r="Q7" s="176">
        <f>-LOG((mm!C7*10^-pH!C7+mm!D7*10^-pH!D7+mm!E7*10^-pH!E7+mm!F7*10^-pH!F7+mm!G7*10^-pH!G7+mm!H7*10^-pH!H7+mm!I7*10^-pH!I7+mm!J7*10^-pH!J7+mm!K7*10^-pH!K7+mm!L7*10^-pH!L7+mm!M7*10^-pH!M7+mm!N7*10^-pH!N7)/mm!O7)</f>
        <v>4.8907987293195063</v>
      </c>
      <c r="R7" s="22"/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4.6193795201340491</v>
      </c>
      <c r="D8" s="92">
        <v>4.6137514023730279</v>
      </c>
      <c r="E8" s="92">
        <v>5.2453949191831821</v>
      </c>
      <c r="F8" s="92">
        <v>4.9403755911669709</v>
      </c>
      <c r="G8" s="92">
        <v>4.5267163072128636</v>
      </c>
      <c r="H8" s="101">
        <v>5.2613955801907419</v>
      </c>
      <c r="I8" s="92">
        <v>4.7703924691407309</v>
      </c>
      <c r="J8" s="92">
        <v>4.5849415391076151</v>
      </c>
      <c r="K8" s="92">
        <v>4.677647873791261</v>
      </c>
      <c r="L8" s="92">
        <v>4.8000819967027608</v>
      </c>
      <c r="M8" s="92">
        <v>5.4370980917635165</v>
      </c>
      <c r="N8" s="93">
        <v>5.1351722797128749</v>
      </c>
      <c r="O8" s="91">
        <f t="shared" si="0"/>
        <v>5.4370980917635165</v>
      </c>
      <c r="P8" s="93">
        <f t="shared" si="1"/>
        <v>4.5267163072128636</v>
      </c>
      <c r="Q8" s="176">
        <f>-LOG((mm!C8*10^-pH!C8+mm!D8*10^-pH!D8+mm!E8*10^-pH!E8+mm!F8*10^-pH!F8+mm!G8*10^-pH!G8+mm!H8*10^-pH!H8+mm!I8*10^-pH!I8+mm!J8*10^-pH!J8+mm!K8*10^-pH!K8+mm!L8*10^-pH!L8+mm!M8*10^-pH!M8+mm!N8*10^-pH!N8)/mm!O8)</f>
        <v>4.7794191276221438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4.46</v>
      </c>
      <c r="F9" s="92"/>
      <c r="G9" s="92">
        <v>4.7699999999999996</v>
      </c>
      <c r="H9" s="92"/>
      <c r="I9" s="92"/>
      <c r="J9" s="92">
        <v>4.68</v>
      </c>
      <c r="K9" s="92"/>
      <c r="L9" s="92"/>
      <c r="M9" s="92">
        <v>4.3099999999999996</v>
      </c>
      <c r="N9" s="93"/>
      <c r="O9" s="91">
        <f t="shared" si="0"/>
        <v>4.7699999999999996</v>
      </c>
      <c r="P9" s="93">
        <f t="shared" si="1"/>
        <v>4.3099999999999996</v>
      </c>
      <c r="Q9" s="179">
        <f>-LOG((mm!C9*10^-pH!C9+mm!D9*10^-pH!D9+mm!E9*10^-pH!E9+mm!F9*10^-pH!F9+mm!G9*10^-pH!G9+mm!H9*10^-pH!H9+mm!I9*10^-pH!I9+mm!J9*10^-pH!J9+mm!K9*10^-pH!K9+mm!L9*10^-pH!L9+mm!M9*10^-pH!M9+mm!N9*10^-pH!N9)/mm!O9)</f>
        <v>4.5133187509770014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4.82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4.82</v>
      </c>
      <c r="P10" s="93">
        <f t="shared" si="1"/>
        <v>4.82</v>
      </c>
      <c r="Q10" s="179">
        <f>-LOG((mm!C10*10^-pH!C10+mm!D10*10^-pH!D10+mm!E10*10^-pH!E10+mm!F10*10^-pH!F10+mm!G10*10^-pH!G10+mm!H10*10^-pH!H10+mm!I10*10^-pH!I10+mm!J10*10^-pH!J10+mm!K10*10^-pH!K10+mm!L10*10^-pH!L10+mm!M10*10^-pH!M10+mm!N10*10^-pH!N10)/mm!O10)</f>
        <v>4.8200000000000012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3.88</v>
      </c>
      <c r="D11" s="92">
        <v>4.59</v>
      </c>
      <c r="E11" s="92">
        <v>4.46</v>
      </c>
      <c r="F11" s="92">
        <v>4.22</v>
      </c>
      <c r="G11" s="92">
        <v>4.2300000000000004</v>
      </c>
      <c r="H11" s="92">
        <v>4.45</v>
      </c>
      <c r="I11" s="92">
        <v>4.8</v>
      </c>
      <c r="J11" s="92">
        <v>4.63</v>
      </c>
      <c r="K11" s="92">
        <v>4.8499999999999996</v>
      </c>
      <c r="L11" s="92">
        <v>5.0999999999999996</v>
      </c>
      <c r="M11" s="180"/>
      <c r="N11" s="93">
        <v>4.88</v>
      </c>
      <c r="O11" s="91">
        <f t="shared" si="0"/>
        <v>5.0999999999999996</v>
      </c>
      <c r="P11" s="93">
        <f t="shared" si="1"/>
        <v>3.88</v>
      </c>
      <c r="Q11" s="176">
        <f>-LOG((mm!C11*10^-pH!C11+mm!D11*10^-pH!D11+mm!E11*10^-pH!E11+mm!F11*10^-pH!F11+mm!G11*10^-pH!G11+mm!H11*10^-pH!H11+mm!I11*10^-pH!I11+mm!J11*10^-pH!J11+mm!K11*10^-pH!K11+mm!L11*10^-pH!L11+mm!M11*10^-pH!M11+mm!N11*10^-pH!N11)/mm!O11)</f>
        <v>4.5235278476751741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4.6680542753224552</v>
      </c>
      <c r="D12" s="92">
        <v>4.6169051763455284</v>
      </c>
      <c r="E12" s="92">
        <v>4.6621638971081962</v>
      </c>
      <c r="F12" s="92">
        <v>4.7667691403620109</v>
      </c>
      <c r="G12" s="92">
        <v>4.516084165626971</v>
      </c>
      <c r="H12" s="92">
        <v>4.8132259896372593</v>
      </c>
      <c r="I12" s="92">
        <v>4.6004267249207622</v>
      </c>
      <c r="J12" s="92">
        <v>4.5677567125123035</v>
      </c>
      <c r="K12" s="92">
        <v>4.6470823874865115</v>
      </c>
      <c r="L12" s="92">
        <v>4.5524433230430565</v>
      </c>
      <c r="M12" s="92">
        <v>4.3154184826816024</v>
      </c>
      <c r="N12" s="93">
        <v>5.0235481506260822</v>
      </c>
      <c r="O12" s="141">
        <f t="shared" si="0"/>
        <v>5.0235481506260822</v>
      </c>
      <c r="P12" s="143">
        <f t="shared" si="1"/>
        <v>4.3154184826816024</v>
      </c>
      <c r="Q12" s="176">
        <f>-LOG((mm!C13*10^-pH!C12+mm!D13*10^-pH!D12+mm!E13*10^-pH!E12+mm!F13*10^-pH!F12+mm!G13*10^-pH!G12+mm!H13*10^-pH!H12+mm!I13*10^-pH!I12+mm!J13*10^-pH!J12+mm!K13*10^-pH!K12+mm!L13*10^-pH!L12+mm!M13*10^-pH!M12+mm!N13*10^-pH!N12)/mm!O13)</f>
        <v>4.6105403118095838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4.4400000000000004</v>
      </c>
      <c r="D13" s="123">
        <v>4.75</v>
      </c>
      <c r="E13" s="123">
        <v>4.68</v>
      </c>
      <c r="F13" s="123">
        <v>4.67</v>
      </c>
      <c r="G13" s="123">
        <v>4.5999999999999996</v>
      </c>
      <c r="H13" s="123">
        <v>4.76</v>
      </c>
      <c r="I13" s="123">
        <v>4.53</v>
      </c>
      <c r="J13" s="123">
        <v>4.54</v>
      </c>
      <c r="K13" s="123">
        <v>4.58</v>
      </c>
      <c r="L13" s="123">
        <v>4.46</v>
      </c>
      <c r="M13" s="123">
        <v>4.37</v>
      </c>
      <c r="N13" s="124">
        <v>4.62</v>
      </c>
      <c r="O13" s="122">
        <f t="shared" si="0"/>
        <v>4.76</v>
      </c>
      <c r="P13" s="124">
        <f t="shared" si="1"/>
        <v>4.37</v>
      </c>
      <c r="Q13" s="181">
        <f>-LOG((mm!C13*10^-pH!C13+mm!D13*10^-pH!D13+mm!E13*10^-pH!E13+mm!F13*10^-pH!F13+mm!G13*10^-pH!G13+mm!H13*10^-pH!H13+mm!I13*10^-pH!I13+mm!J13*10^-pH!J13+mm!K13*10^-pH!K13+mm!L13*10^-pH!L13+mm!M13*10^-pH!M13+mm!N13*10^-pH!N13)/mm!O13)</f>
        <v>4.569328437217667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4.4783042956627988</v>
      </c>
      <c r="D14" s="134">
        <v>4.8896964490218311</v>
      </c>
      <c r="E14" s="134">
        <v>4.2143394596043446</v>
      </c>
      <c r="F14" s="134">
        <v>4.0991270847307479</v>
      </c>
      <c r="G14" s="134">
        <v>4.4041800421010464</v>
      </c>
      <c r="H14" s="134">
        <v>4.7719715883640275</v>
      </c>
      <c r="I14" s="134">
        <v>4.6708967927056984</v>
      </c>
      <c r="J14" s="134">
        <v>4.4174852732050631</v>
      </c>
      <c r="K14" s="134">
        <v>4.1875577266035142</v>
      </c>
      <c r="L14" s="134">
        <v>4.6457232849694785</v>
      </c>
      <c r="M14" s="134">
        <v>4.5176742395481746</v>
      </c>
      <c r="N14" s="135">
        <v>4.3037814140227137</v>
      </c>
      <c r="O14" s="133">
        <f t="shared" si="0"/>
        <v>4.8896964490218311</v>
      </c>
      <c r="P14" s="135">
        <f t="shared" si="1"/>
        <v>4.0991270847307479</v>
      </c>
      <c r="Q14" s="182">
        <f>-LOG((mm!C14*10^-pH!C14+mm!D14*10^-pH!D14+mm!E14*10^-pH!E14+mm!F14*10^-pH!F14+mm!G14*10^-pH!G14+mm!H14*10^-pH!H14+mm!I14*10^-pH!I14+mm!J14*10^-pH!J14+mm!K14*10^-pH!K14+mm!L14*10^-pH!L14+mm!M14*10^-pH!M14+mm!N14*10^-pH!N14)/mm!O14)</f>
        <v>4.424538940271769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4.59</v>
      </c>
      <c r="D15" s="92">
        <v>4.3600000000000003</v>
      </c>
      <c r="E15" s="92">
        <v>4.26</v>
      </c>
      <c r="F15" s="92">
        <v>4.45</v>
      </c>
      <c r="G15" s="92">
        <v>4.2300000000000004</v>
      </c>
      <c r="H15" s="92">
        <v>4.7</v>
      </c>
      <c r="I15" s="92">
        <v>4.74</v>
      </c>
      <c r="J15" s="92">
        <v>4.57</v>
      </c>
      <c r="K15" s="92">
        <v>4.5199999999999996</v>
      </c>
      <c r="L15" s="92">
        <v>5.4</v>
      </c>
      <c r="M15" s="92">
        <v>4.54</v>
      </c>
      <c r="N15" s="93">
        <v>4.9000000000000004</v>
      </c>
      <c r="O15" s="91">
        <f t="shared" si="0"/>
        <v>5.4</v>
      </c>
      <c r="P15" s="93">
        <f t="shared" si="1"/>
        <v>4.2300000000000004</v>
      </c>
      <c r="Q15" s="176">
        <f>-LOG((mm!C15*10^-pH!C15+mm!D15*10^-pH!D15+mm!E15*10^-pH!E15+mm!F15*10^-pH!F15+mm!G15*10^-pH!G15+mm!H15*10^-pH!H15+mm!I15*10^-pH!I15+mm!J15*10^-pH!J15+mm!K15*10^-pH!K15+mm!L15*10^-pH!L15+mm!M15*10^-pH!M15+mm!N15*10^-pH!N15)/mm!O15)</f>
        <v>4.5525826402699474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4.87</v>
      </c>
      <c r="D16" s="92">
        <v>5.0362662377465153</v>
      </c>
      <c r="E16" s="92">
        <v>4.2228355386336212</v>
      </c>
      <c r="F16" s="92">
        <v>4.4904286532647308</v>
      </c>
      <c r="G16" s="92">
        <v>4.2386279397434814</v>
      </c>
      <c r="H16" s="92">
        <v>4.6173117291916119</v>
      </c>
      <c r="I16" s="92">
        <v>4.7554038239261036</v>
      </c>
      <c r="J16" s="92">
        <v>4.7690980797836309</v>
      </c>
      <c r="K16" s="92">
        <v>4.92</v>
      </c>
      <c r="L16" s="92">
        <v>5.05</v>
      </c>
      <c r="M16" s="92">
        <v>4.2998331122948503</v>
      </c>
      <c r="N16" s="93">
        <v>5.56</v>
      </c>
      <c r="O16" s="91">
        <f t="shared" si="0"/>
        <v>5.56</v>
      </c>
      <c r="P16" s="93">
        <f t="shared" si="1"/>
        <v>4.2228355386336212</v>
      </c>
      <c r="Q16" s="176">
        <f>-LOG((mm!C16*10^-pH!C16+mm!D16*10^-pH!D16+mm!E16*10^-pH!E16+mm!F16*10^-pH!F16+mm!G16*10^-pH!G16+mm!H16*10^-pH!H16+mm!I16*10^-pH!I16+mm!J16*10^-pH!J16+mm!K16*10^-pH!K16+mm!L16*10^-pH!L16+mm!M16*10^-pH!M16+mm!N16*10^-pH!N16)/mm!O16)</f>
        <v>4.4782331173574343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4.0693861879930804</v>
      </c>
      <c r="D18" s="92">
        <v>4.6048887296102192</v>
      </c>
      <c r="E18" s="92">
        <v>4.1143619965693645</v>
      </c>
      <c r="F18" s="92">
        <v>4.1881028861016842</v>
      </c>
      <c r="G18" s="92">
        <v>4.2939396651299298</v>
      </c>
      <c r="H18" s="92">
        <v>4.6805762891141764</v>
      </c>
      <c r="I18" s="92">
        <v>4.7429133037149604</v>
      </c>
      <c r="J18" s="92">
        <v>4.4865757965429136</v>
      </c>
      <c r="K18" s="92">
        <v>4.5463538760075384</v>
      </c>
      <c r="L18" s="92">
        <v>5.0670148555645103</v>
      </c>
      <c r="M18" s="92">
        <v>4.3422950290753732</v>
      </c>
      <c r="N18" s="93">
        <v>4.2720857806240264</v>
      </c>
      <c r="O18" s="91">
        <f t="shared" ref="O18:O39" si="2">MAX(C18:N18)</f>
        <v>5.0670148555645103</v>
      </c>
      <c r="P18" s="93">
        <f t="shared" ref="P18:P39" si="3">MIN(C18:N18)</f>
        <v>4.0693861879930804</v>
      </c>
      <c r="Q18" s="176">
        <f>-LOG((mm!C18*10^-pH!C18+mm!D18*10^-pH!D18+mm!E18*10^-pH!E18+mm!F18*10^-pH!F18+mm!G18*10^-pH!G18+mm!H18*10^-pH!H18+mm!I18*10^-pH!I18+mm!J18*10^-pH!J18+mm!K18*10^-pH!K18+mm!L18*10^-pH!L18+mm!M18*10^-pH!M18+mm!N18*10^-pH!N18)/mm!O18)</f>
        <v>4.4163832589601997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5.54</v>
      </c>
      <c r="D19" s="92">
        <v>4.75</v>
      </c>
      <c r="E19" s="92">
        <v>4.34</v>
      </c>
      <c r="F19" s="180"/>
      <c r="G19" s="92">
        <v>4.9000000000000004</v>
      </c>
      <c r="H19" s="92">
        <v>5.0999999999999996</v>
      </c>
      <c r="I19" s="92">
        <v>6.65</v>
      </c>
      <c r="J19" s="92">
        <v>5.07</v>
      </c>
      <c r="K19" s="92">
        <v>4.3600000000000003</v>
      </c>
      <c r="L19" s="92">
        <v>5.27</v>
      </c>
      <c r="M19" s="92">
        <v>4.42</v>
      </c>
      <c r="N19" s="93">
        <v>4.91</v>
      </c>
      <c r="O19" s="91">
        <f t="shared" si="2"/>
        <v>6.65</v>
      </c>
      <c r="P19" s="93">
        <f t="shared" si="3"/>
        <v>4.34</v>
      </c>
      <c r="Q19" s="176">
        <f>-LOG((mm!C19*10^-pH!C19+mm!D19*10^-pH!D19+mm!E19*10^-pH!E19+mm!F19*10^-pH!F19+mm!G19*10^-pH!G19+mm!H19*10^-pH!H19+mm!I19*10^-pH!I19+mm!J19*10^-pH!J19+mm!K19*10^-pH!K19+mm!L19*10^-pH!L19+mm!M19*10^-pH!M19+mm!N19*10^-pH!N19)/mm!O19)</f>
        <v>4.8768782898205858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4.6100000000000003</v>
      </c>
      <c r="D20" s="92">
        <v>4.51</v>
      </c>
      <c r="E20" s="92">
        <v>4.46</v>
      </c>
      <c r="F20" s="92">
        <v>4.3899999999999997</v>
      </c>
      <c r="G20" s="92">
        <v>4.08</v>
      </c>
      <c r="H20" s="92">
        <v>6.07</v>
      </c>
      <c r="I20" s="92">
        <v>4.84</v>
      </c>
      <c r="J20" s="101">
        <v>5.27</v>
      </c>
      <c r="K20" s="92">
        <v>4.28</v>
      </c>
      <c r="L20" s="92">
        <v>4.8099999999999996</v>
      </c>
      <c r="M20" s="92">
        <v>3.96</v>
      </c>
      <c r="N20" s="93">
        <v>4.78</v>
      </c>
      <c r="O20" s="91">
        <f t="shared" si="2"/>
        <v>6.07</v>
      </c>
      <c r="P20" s="93">
        <f t="shared" si="3"/>
        <v>3.96</v>
      </c>
      <c r="Q20" s="176">
        <f>-LOG((mm!C20*10^-pH!C20+mm!D20*10^-pH!D20+mm!E20*10^-pH!E20+mm!F20*10^-pH!F20+mm!G20*10^-pH!G20+mm!H20*10^-pH!H20+mm!I20*10^-pH!I20+mm!J20*10^-pH!J20+mm!K20*10^-pH!K20+mm!L20*10^-pH!L20+mm!M20*10^-pH!M20+mm!N20*10^-pH!N20)/mm!O20)</f>
        <v>4.5671877354678614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4.79</v>
      </c>
      <c r="D21" s="92">
        <v>4.8600000000000003</v>
      </c>
      <c r="E21" s="92">
        <v>4.3</v>
      </c>
      <c r="F21" s="92"/>
      <c r="G21" s="92">
        <v>4.32</v>
      </c>
      <c r="H21" s="92">
        <v>4.68</v>
      </c>
      <c r="I21" s="92">
        <v>4.95</v>
      </c>
      <c r="J21" s="92">
        <v>4.53</v>
      </c>
      <c r="K21" s="92">
        <v>4.21</v>
      </c>
      <c r="L21" s="92">
        <v>4.58</v>
      </c>
      <c r="M21" s="92"/>
      <c r="N21" s="93"/>
      <c r="O21" s="91">
        <f t="shared" si="2"/>
        <v>4.95</v>
      </c>
      <c r="P21" s="93">
        <f t="shared" si="3"/>
        <v>4.21</v>
      </c>
      <c r="Q21" s="179">
        <f>-LOG((mm!C21*10^-pH!C21+mm!D21*10^-pH!D21+mm!E21*10^-pH!E21+mm!F21*10^-pH!F21+mm!G21*10^-pH!G21+mm!H21*10^-pH!H21+mm!I21*10^-pH!I21+mm!J21*10^-pH!J21+mm!K21*10^-pH!K21+mm!L21*10^-pH!L21+mm!M21*10^-pH!M21+mm!N21*10^-pH!N21)/mm!O21)</f>
        <v>4.5873310675033308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5.0164986783317556</v>
      </c>
      <c r="D22" s="92">
        <v>4.9299079253908369</v>
      </c>
      <c r="E22" s="92">
        <v>4.1921768731980471</v>
      </c>
      <c r="F22" s="92">
        <v>6.2791032141156542</v>
      </c>
      <c r="G22" s="92">
        <v>4.5244587450063527</v>
      </c>
      <c r="H22" s="92">
        <v>4.9630275208408126</v>
      </c>
      <c r="I22" s="92">
        <v>4.9261844958198076</v>
      </c>
      <c r="J22" s="92">
        <v>4.6429363502169787</v>
      </c>
      <c r="K22" s="92">
        <v>4.9495363983825573</v>
      </c>
      <c r="L22" s="92">
        <v>5.0392174341871367</v>
      </c>
      <c r="M22" s="92">
        <v>6.4037217790007368</v>
      </c>
      <c r="N22" s="93">
        <v>4.8495688666452832</v>
      </c>
      <c r="O22" s="91">
        <f t="shared" si="2"/>
        <v>6.4037217790007368</v>
      </c>
      <c r="P22" s="93">
        <f t="shared" si="3"/>
        <v>4.1921768731980471</v>
      </c>
      <c r="Q22" s="176">
        <f>-LOG((mm!C22*10^-pH!C22+mm!D22*10^-pH!D22+mm!E22*10^-pH!E22+mm!F22*10^-pH!F22+mm!G22*10^-pH!G22+mm!H22*10^-pH!H22+mm!I22*10^-pH!I22+mm!J22*10^-pH!J22+mm!K22*10^-pH!K22+mm!L22*10^-pH!L22+mm!M22*10^-pH!M22+mm!N22*10^-pH!N22)/mm!O22)</f>
        <v>4.6956302682512927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4.45</v>
      </c>
      <c r="D23" s="92">
        <v>4.57</v>
      </c>
      <c r="E23" s="92">
        <v>4.28</v>
      </c>
      <c r="F23" s="92">
        <v>4.2</v>
      </c>
      <c r="G23" s="92">
        <v>4.42</v>
      </c>
      <c r="H23" s="92">
        <v>4.4800000000000004</v>
      </c>
      <c r="I23" s="92">
        <v>4.71</v>
      </c>
      <c r="J23" s="92">
        <v>4.45</v>
      </c>
      <c r="K23" s="92">
        <v>4.79</v>
      </c>
      <c r="L23" s="92">
        <v>4.9400000000000004</v>
      </c>
      <c r="M23" s="92">
        <v>4.3600000000000003</v>
      </c>
      <c r="N23" s="93">
        <v>4.32</v>
      </c>
      <c r="O23" s="91">
        <f t="shared" si="2"/>
        <v>4.9400000000000004</v>
      </c>
      <c r="P23" s="93">
        <f t="shared" si="3"/>
        <v>4.2</v>
      </c>
      <c r="Q23" s="176">
        <f>-LOG((mm!C23*10^-pH!C23+mm!D23*10^-pH!D23+mm!E23*10^-pH!E23+mm!F23*10^-pH!F23+mm!G23*10^-pH!G23+mm!H23*10^-pH!H23+mm!I23*10^-pH!I23+mm!J23*10^-pH!J23+mm!K23*10^-pH!K23+mm!L23*10^-pH!L23+mm!M23*10^-pH!M23+mm!N23*10^-pH!N23)/mm!O23)</f>
        <v>4.4769181997437926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4.32</v>
      </c>
      <c r="D24" s="92">
        <v>4.5599999999999996</v>
      </c>
      <c r="E24" s="92">
        <v>4.2699999999999996</v>
      </c>
      <c r="F24" s="92">
        <v>4.16</v>
      </c>
      <c r="G24" s="92">
        <v>4.3499999999999996</v>
      </c>
      <c r="H24" s="92">
        <v>4.83</v>
      </c>
      <c r="I24" s="92">
        <v>4.8</v>
      </c>
      <c r="J24" s="92">
        <v>4.47</v>
      </c>
      <c r="K24" s="92">
        <v>4.6500000000000004</v>
      </c>
      <c r="L24" s="92">
        <v>4.84</v>
      </c>
      <c r="M24" s="92">
        <v>4.47</v>
      </c>
      <c r="N24" s="93">
        <v>4.41</v>
      </c>
      <c r="O24" s="91">
        <f t="shared" si="2"/>
        <v>4.84</v>
      </c>
      <c r="P24" s="93">
        <f t="shared" si="3"/>
        <v>4.16</v>
      </c>
      <c r="Q24" s="176">
        <f>-LOG((mm!C24*10^-pH!C24+mm!D24*10^-pH!D24+mm!E24*10^-pH!E24+mm!F24*10^-pH!F24+mm!G24*10^-pH!G24+mm!H24*10^-pH!H24+mm!I24*10^-pH!I24+mm!J24*10^-pH!J24+mm!K24*10^-pH!K24+mm!L24*10^-pH!L24+mm!M24*10^-pH!M24+mm!N24*10^-pH!N24)/mm!O24)</f>
        <v>4.5054458543528533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4.3718507435705254</v>
      </c>
      <c r="D25" s="92">
        <v>4.6313997424479334</v>
      </c>
      <c r="E25" s="142">
        <v>4.4387551867033688</v>
      </c>
      <c r="F25" s="142">
        <v>4.2973250626265207</v>
      </c>
      <c r="G25" s="142">
        <v>4.4441141119697543</v>
      </c>
      <c r="H25" s="142">
        <v>4.8146976863990529</v>
      </c>
      <c r="I25" s="142">
        <v>4.4075886592914282</v>
      </c>
      <c r="J25" s="142">
        <v>4.5926119856620939</v>
      </c>
      <c r="K25" s="142">
        <v>4.7373897314486992</v>
      </c>
      <c r="L25" s="142">
        <v>4.9216092587933105</v>
      </c>
      <c r="M25" s="142">
        <v>5.0707118981252668</v>
      </c>
      <c r="N25" s="143">
        <v>4.6626559627471726</v>
      </c>
      <c r="O25" s="141">
        <f t="shared" si="2"/>
        <v>5.0707118981252668</v>
      </c>
      <c r="P25" s="143">
        <f t="shared" si="3"/>
        <v>4.2973250626265207</v>
      </c>
      <c r="Q25" s="183">
        <f>-LOG((mm!C25*10^-pH!C25+mm!E25*10^-pH!E25+mm!F25*10^-pH!F25+mm!G25*10^-pH!G25+mm!H25*10^-pH!H25+mm!I25*10^-pH!I25+mm!J25*10^-pH!J25+mm!K25*10^-pH!K25+mm!L25*10^-pH!L25+mm!M25*10^-pH!M25+mm!N25*10^-pH!N25)/(mm!O25-mm!D25))</f>
        <v>4.5649339695651996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4.6003499551035123</v>
      </c>
      <c r="D26" s="149">
        <v>4.471953400592164</v>
      </c>
      <c r="E26" s="149">
        <v>4.6017233934737076</v>
      </c>
      <c r="F26" s="149">
        <v>4.617040802939985</v>
      </c>
      <c r="G26" s="149">
        <v>4.2617252589414933</v>
      </c>
      <c r="H26" s="149">
        <v>4.7125796295711924</v>
      </c>
      <c r="I26" s="149">
        <v>4.4122212001804044</v>
      </c>
      <c r="J26" s="149">
        <v>4.4594447760839087</v>
      </c>
      <c r="K26" s="149">
        <v>4.4207236305145976</v>
      </c>
      <c r="L26" s="149">
        <v>4.4517031022541902</v>
      </c>
      <c r="M26" s="149">
        <v>4.5318338528649766</v>
      </c>
      <c r="N26" s="150">
        <v>4.5896548544877334</v>
      </c>
      <c r="O26" s="94">
        <f t="shared" si="2"/>
        <v>4.7125796295711924</v>
      </c>
      <c r="P26" s="150">
        <f t="shared" si="3"/>
        <v>4.2617252589414933</v>
      </c>
      <c r="Q26" s="175">
        <f>-LOG((mm!C26*10^-pH!C26+mm!D26*10^-pH!D26+mm!E26*10^-pH!E26+mm!F26*10^-pH!F26+mm!G26*10^-pH!G26+mm!H26*10^-pH!H26+mm!I26*10^-pH!I26+mm!J26*10^-pH!J26+mm!K26*10^-pH!K26+mm!L26*10^-pH!L26+mm!M26*10^-pH!M26+mm!N26*10^-pH!N26)/mm!O26)</f>
        <v>4.4910168018261478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4.539972760208987</v>
      </c>
      <c r="D27" s="92">
        <v>4.6803316937051571</v>
      </c>
      <c r="E27" s="92">
        <v>4.731420204640953</v>
      </c>
      <c r="F27" s="92">
        <v>4.5816968235882953</v>
      </c>
      <c r="G27" s="92">
        <v>4.4683502377280577</v>
      </c>
      <c r="H27" s="92">
        <v>4.6432341643869464</v>
      </c>
      <c r="I27" s="92">
        <v>4.6223553873229868</v>
      </c>
      <c r="J27" s="92">
        <v>4.507912354234004</v>
      </c>
      <c r="K27" s="92">
        <v>4.4373338300653469</v>
      </c>
      <c r="L27" s="92">
        <v>4.3829634903267758</v>
      </c>
      <c r="M27" s="92">
        <v>4.3260900239601021</v>
      </c>
      <c r="N27" s="93">
        <v>4.7150826788972333</v>
      </c>
      <c r="O27" s="91">
        <f t="shared" si="2"/>
        <v>4.731420204640953</v>
      </c>
      <c r="P27" s="93">
        <f t="shared" si="3"/>
        <v>4.3260900239601021</v>
      </c>
      <c r="Q27" s="176">
        <f>-LOG((mm!C27*10^-pH!C27+mm!D27*10^-pH!D27+mm!E27*10^-pH!E27+mm!F27*10^-pH!F27+mm!G27*10^-pH!G27+mm!H27*10^-pH!H27+mm!I27*10^-pH!I27+mm!J27*10^-pH!J27+mm!K27*10^-pH!K27+mm!L27*10^-pH!L27+mm!M27*10^-pH!M27+mm!N27*10^-pH!N27)/mm!O27)</f>
        <v>4.5209881289705773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4.5951097894810911</v>
      </c>
      <c r="D28" s="92">
        <v>4.2011616060646544</v>
      </c>
      <c r="E28" s="92">
        <v>4.7479514412050001</v>
      </c>
      <c r="F28" s="92">
        <v>4.7559361870875563</v>
      </c>
      <c r="G28" s="92">
        <v>4.5550757497485552</v>
      </c>
      <c r="H28" s="92">
        <v>4.8336439588800459</v>
      </c>
      <c r="I28" s="92">
        <v>4.7832233805029905</v>
      </c>
      <c r="J28" s="92">
        <v>4.4984360782134978</v>
      </c>
      <c r="K28" s="92">
        <v>4.5366129495539074</v>
      </c>
      <c r="L28" s="92">
        <v>4.4966666628072058</v>
      </c>
      <c r="M28" s="92">
        <v>4.4315662472523325</v>
      </c>
      <c r="N28" s="93">
        <v>4.6973551197532419</v>
      </c>
      <c r="O28" s="91">
        <f t="shared" si="2"/>
        <v>4.8336439588800459</v>
      </c>
      <c r="P28" s="93">
        <f t="shared" si="3"/>
        <v>4.2011616060646544</v>
      </c>
      <c r="Q28" s="176">
        <f>-LOG((mm!C28*10^-pH!C28+mm!D28*10^-pH!D28+mm!E28*10^-pH!E28+mm!F28*10^-pH!F28+mm!G28*10^-pH!G28+mm!H28*10^-pH!H28+mm!I28*10^-pH!I28+mm!J28*10^-pH!J28+mm!K28*10^-pH!K28+mm!L28*10^-pH!L28+mm!M28*10^-pH!M28+mm!N28*10^-pH!N28)/mm!O28)</f>
        <v>4.5929591212065182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4.9020900407851045</v>
      </c>
      <c r="D29" s="92">
        <v>4.5300783738682338</v>
      </c>
      <c r="E29" s="92">
        <v>4.4718695850763623</v>
      </c>
      <c r="F29" s="92">
        <v>4.8497619988452438</v>
      </c>
      <c r="G29" s="92">
        <v>4.7235263697017595</v>
      </c>
      <c r="H29" s="92">
        <v>4.6643699523267035</v>
      </c>
      <c r="I29" s="92">
        <v>4.5649422866666374</v>
      </c>
      <c r="J29" s="92">
        <v>4.3809799458819381</v>
      </c>
      <c r="K29" s="92">
        <v>4.2905916100758512</v>
      </c>
      <c r="L29" s="92">
        <v>4.2427679921849659</v>
      </c>
      <c r="M29" s="92">
        <v>4.5047765820143324</v>
      </c>
      <c r="N29" s="93">
        <v>5.0040582040535782</v>
      </c>
      <c r="O29" s="91">
        <f t="shared" si="2"/>
        <v>5.0040582040535782</v>
      </c>
      <c r="P29" s="93">
        <f t="shared" si="3"/>
        <v>4.2427679921849659</v>
      </c>
      <c r="Q29" s="176">
        <f>-LOG((mm!C29*10^-pH!C29+mm!D29*10^-pH!D29+mm!E29*10^-pH!E29+mm!F29*10^-pH!F29+mm!G29*10^-pH!G29+mm!H29*10^-pH!H29+mm!I29*10^-pH!I29+mm!J29*10^-pH!J29+mm!K29*10^-pH!K29+mm!L29*10^-pH!L29+mm!M29*10^-pH!M29+mm!N29*10^-pH!N29)/mm!O29)</f>
        <v>4.464600529688469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4.4116973352695554</v>
      </c>
      <c r="D30" s="92">
        <v>4.5019626812478988</v>
      </c>
      <c r="E30" s="92">
        <v>4.3508227045202412</v>
      </c>
      <c r="F30" s="92">
        <v>4.56070963382634</v>
      </c>
      <c r="G30" s="92">
        <v>4.2603140511782964</v>
      </c>
      <c r="H30" s="92">
        <v>4.2783067036394691</v>
      </c>
      <c r="I30" s="92">
        <v>4.3407553728001318</v>
      </c>
      <c r="J30" s="92">
        <v>4.4078412429629301</v>
      </c>
      <c r="K30" s="92">
        <v>4.5798895000998208</v>
      </c>
      <c r="L30" s="92">
        <v>4.4602039474793527</v>
      </c>
      <c r="M30" s="92">
        <v>4.6340058875390362</v>
      </c>
      <c r="N30" s="93">
        <v>4.7803386262178975</v>
      </c>
      <c r="O30" s="91">
        <f t="shared" si="2"/>
        <v>4.7803386262178975</v>
      </c>
      <c r="P30" s="93">
        <f t="shared" si="3"/>
        <v>4.2603140511782964</v>
      </c>
      <c r="Q30" s="176">
        <f>-LOG((mm!C30*10^-pH!C30+mm!D30*10^-pH!D30+mm!E30*10^-pH!E30+mm!F30*10^-pH!F30+mm!G30*10^-pH!G30+mm!H30*10^-pH!H30+mm!I30*10^-pH!I30+mm!J30*10^-pH!J30+mm!K30*10^-pH!K30+mm!L30*10^-pH!L30+mm!M30*10^-pH!M30+mm!N30*10^-pH!N30)/mm!O30)</f>
        <v>4.413027008307763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4.6861479588097783</v>
      </c>
      <c r="D31" s="92">
        <v>4.545540317508042</v>
      </c>
      <c r="E31" s="92">
        <v>4.4440012218875857</v>
      </c>
      <c r="F31" s="92">
        <v>4.7674715072955918</v>
      </c>
      <c r="G31" s="92">
        <v>4.5786166020671697</v>
      </c>
      <c r="H31" s="92">
        <v>4.6726978789594371</v>
      </c>
      <c r="I31" s="92">
        <v>4.6691103214385619</v>
      </c>
      <c r="J31" s="92">
        <v>4.6341489006689676</v>
      </c>
      <c r="K31" s="92">
        <v>5.1028549064431337</v>
      </c>
      <c r="L31" s="92">
        <v>5.1028549064431337</v>
      </c>
      <c r="M31" s="92">
        <v>5.2902907707085145</v>
      </c>
      <c r="N31" s="93">
        <v>5.1093266233441836</v>
      </c>
      <c r="O31" s="91">
        <f t="shared" si="2"/>
        <v>5.2902907707085145</v>
      </c>
      <c r="P31" s="93">
        <f t="shared" si="3"/>
        <v>4.4440012218875857</v>
      </c>
      <c r="Q31" s="176">
        <f>-LOG((mm!C31*10^-pH!C31+mm!D31*10^-pH!D31+mm!E31*10^-pH!E31+mm!F31*10^-pH!F31+mm!G31*10^-pH!G31+mm!H31*10^-pH!H31+mm!I31*10^-pH!I31+mm!J31*10^-pH!J31+mm!K31*10^-pH!K31+mm!L31*10^-pH!L31+mm!M31*10^-pH!M31+mm!N31*10^-pH!N31)/mm!O31)</f>
        <v>4.6796883614950202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4.5329676484632397</v>
      </c>
      <c r="D32" s="92">
        <v>4.5536436145726409</v>
      </c>
      <c r="E32" s="92">
        <v>4.4623928691444172</v>
      </c>
      <c r="F32" s="92">
        <v>4.2802256633951403</v>
      </c>
      <c r="G32" s="92">
        <v>4.421202543530323</v>
      </c>
      <c r="H32" s="92">
        <v>4.2055558132068667</v>
      </c>
      <c r="I32" s="92">
        <v>4.2692185459376448</v>
      </c>
      <c r="J32" s="92">
        <v>4.435365126525423</v>
      </c>
      <c r="K32" s="92">
        <v>4.6085010458737958</v>
      </c>
      <c r="L32" s="92">
        <v>4.6804632138752771</v>
      </c>
      <c r="M32" s="92">
        <v>4.6437357283668126</v>
      </c>
      <c r="N32" s="93">
        <v>4.7715936292522079</v>
      </c>
      <c r="O32" s="91">
        <f t="shared" si="2"/>
        <v>4.7715936292522079</v>
      </c>
      <c r="P32" s="93">
        <f t="shared" si="3"/>
        <v>4.2055558132068667</v>
      </c>
      <c r="Q32" s="176">
        <f>-LOG((mm!C32*10^-pH!C32+mm!D32*10^-pH!D32+mm!E32*10^-pH!E32+mm!F32*10^-pH!F32+mm!G32*10^-pH!G32+mm!H32*10^-pH!H32+mm!I32*10^-pH!I32+mm!J32*10^-pH!J32+mm!K32*10^-pH!K32+mm!L32*10^-pH!L32+mm!M32*10^-pH!M32+mm!N32*10^-pH!N32)/mm!O32)</f>
        <v>4.4081487690563073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4.468181538531538</v>
      </c>
      <c r="D33" s="92">
        <v>4.5313495968840289</v>
      </c>
      <c r="E33" s="92">
        <v>4.4206495485080364</v>
      </c>
      <c r="F33" s="92">
        <v>4.6012854897043676</v>
      </c>
      <c r="G33" s="92">
        <v>4.5628470380998563</v>
      </c>
      <c r="H33" s="92">
        <v>4.5735068989256229</v>
      </c>
      <c r="I33" s="92">
        <v>4.3624964680639762</v>
      </c>
      <c r="J33" s="92">
        <v>4.5060647820436355</v>
      </c>
      <c r="K33" s="92">
        <v>4.647038539041513</v>
      </c>
      <c r="L33" s="92">
        <v>4.8461765674170785</v>
      </c>
      <c r="M33" s="92">
        <v>4.5935293679590172</v>
      </c>
      <c r="N33" s="93">
        <v>4.8244039222949473</v>
      </c>
      <c r="O33" s="91">
        <f t="shared" si="2"/>
        <v>4.8461765674170785</v>
      </c>
      <c r="P33" s="93">
        <f t="shared" si="3"/>
        <v>4.3624964680639762</v>
      </c>
      <c r="Q33" s="176">
        <f>-LOG((mm!C33*10^-pH!C33+mm!D33*10^-pH!D33+mm!E33*10^-pH!E33+mm!F33*10^-pH!F33+mm!G33*10^-pH!G33+mm!H33*10^-pH!H33+mm!I33*10^-pH!I33+mm!J33*10^-pH!J33+mm!K33*10^-pH!K33+mm!L33*10^-pH!L33+mm!M33*10^-pH!M33+mm!N33*10^-pH!N33)/mm!O33)</f>
        <v>4.5366785979585069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4.108358560690923</v>
      </c>
      <c r="D34" s="92">
        <v>4.7891811659761352</v>
      </c>
      <c r="E34" s="92">
        <v>4.4863505763686637</v>
      </c>
      <c r="F34" s="92">
        <v>4.6568870033400547</v>
      </c>
      <c r="G34" s="92">
        <v>4.3442858151507542</v>
      </c>
      <c r="H34" s="92">
        <v>4.6765873396300917</v>
      </c>
      <c r="I34" s="92">
        <v>4.2922357384057905</v>
      </c>
      <c r="J34" s="92">
        <v>4.3743663633277761</v>
      </c>
      <c r="K34" s="92">
        <v>4.3182194211854359</v>
      </c>
      <c r="L34" s="92">
        <v>4.3694102181161298</v>
      </c>
      <c r="M34" s="92">
        <v>4.4796843464105063</v>
      </c>
      <c r="N34" s="93">
        <v>4.6929655343793355</v>
      </c>
      <c r="O34" s="91">
        <f t="shared" si="2"/>
        <v>4.7891811659761352</v>
      </c>
      <c r="P34" s="93">
        <f t="shared" si="3"/>
        <v>4.108358560690923</v>
      </c>
      <c r="Q34" s="176">
        <f>-LOG((mm!C34*10^-pH!C34+mm!D34*10^-pH!D34+mm!E34*10^-pH!E34+mm!F34*10^-pH!F34+mm!G34*10^-pH!G34+mm!H34*10^-pH!H34+mm!I34*10^-pH!I34+mm!J34*10^-pH!J34+mm!K34*10^-pH!K34+mm!L34*10^-pH!L34+mm!M34*10^-pH!M34+mm!N34*10^-pH!N34)/mm!O34)</f>
        <v>4.4530747820278016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4.2843462894126487</v>
      </c>
      <c r="D35" s="92">
        <v>4.3343456649065617</v>
      </c>
      <c r="E35" s="92">
        <v>4.6268897219775358</v>
      </c>
      <c r="F35" s="92">
        <v>4.8982496545153786</v>
      </c>
      <c r="G35" s="92">
        <v>5.0937216954342075</v>
      </c>
      <c r="H35" s="92">
        <v>5.1055194217978466</v>
      </c>
      <c r="I35" s="92">
        <v>5.5636387191070966</v>
      </c>
      <c r="J35" s="92">
        <v>5.3693912278885927</v>
      </c>
      <c r="K35" s="92"/>
      <c r="L35" s="92"/>
      <c r="M35" s="92"/>
      <c r="N35" s="93"/>
      <c r="O35" s="91">
        <f t="shared" si="2"/>
        <v>5.5636387191070966</v>
      </c>
      <c r="P35" s="93">
        <f t="shared" si="3"/>
        <v>4.2843462894126487</v>
      </c>
      <c r="Q35" s="179">
        <f>-LOG((mm!C35*10^-pH!C35+mm!D35*10^-pH!D35+mm!E35*10^-pH!E35+mm!F35*10^-pH!F35+mm!G35*10^-pH!G35+mm!H35*10^-pH!H35+mm!I35*10^-pH!I35+mm!J35*10^-pH!J35+mm!K35*10^-pH!K35+mm!L35*10^-pH!L35+mm!M35*10^-pH!M35+mm!N35*10^-pH!N35)/mm!O35)</f>
        <v>4.7607216935092245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4.1812655007418815</v>
      </c>
      <c r="D36" s="92">
        <v>4.5747001940024639</v>
      </c>
      <c r="E36" s="92">
        <v>4.3720915437144248</v>
      </c>
      <c r="F36" s="92">
        <v>4.5070362563310979</v>
      </c>
      <c r="G36" s="92">
        <v>4.2381302842015875</v>
      </c>
      <c r="H36" s="92">
        <v>4.9343990447079324</v>
      </c>
      <c r="I36" s="92">
        <v>4.5680031396472431</v>
      </c>
      <c r="J36" s="92">
        <v>4.3565877188942279</v>
      </c>
      <c r="K36" s="92">
        <v>4.4129243019943267</v>
      </c>
      <c r="L36" s="92">
        <v>4.5191195169480043</v>
      </c>
      <c r="M36" s="92">
        <v>4.7974243799239984</v>
      </c>
      <c r="N36" s="93">
        <v>4.8474015595443758</v>
      </c>
      <c r="O36" s="91">
        <f t="shared" si="2"/>
        <v>4.9343990447079324</v>
      </c>
      <c r="P36" s="93">
        <f t="shared" si="3"/>
        <v>4.1812655007418815</v>
      </c>
      <c r="Q36" s="176">
        <f>-LOG((mm!C36*10^-pH!C36+mm!D36*10^-pH!D36+mm!E36*10^-pH!E36+mm!F36*10^-pH!F36+mm!G36*10^-pH!G36+mm!H36*10^-pH!H36+mm!I36*10^-pH!I36+mm!J36*10^-pH!J36+mm!K36*10^-pH!K36+mm!L36*10^-pH!L36+mm!M36*10^-pH!M36+mm!N36*10^-pH!N36)/mm!O36)</f>
        <v>4.4867722590320458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4.5778301552973248</v>
      </c>
      <c r="D37" s="92">
        <v>4.5173269596296102</v>
      </c>
      <c r="E37" s="92">
        <v>4.6461605442131004</v>
      </c>
      <c r="F37" s="92">
        <v>4.6895199732920956</v>
      </c>
      <c r="G37" s="92">
        <v>4.227724917309863</v>
      </c>
      <c r="H37" s="92">
        <v>4.9088981662917206</v>
      </c>
      <c r="I37" s="92">
        <v>4.6024967845727058</v>
      </c>
      <c r="J37" s="92">
        <v>4.5650403279322012</v>
      </c>
      <c r="K37" s="92">
        <v>4.5794956942706051</v>
      </c>
      <c r="L37" s="92">
        <v>4.4707648791045438</v>
      </c>
      <c r="M37" s="92">
        <v>4.7076176512853465</v>
      </c>
      <c r="N37" s="93">
        <v>5.51</v>
      </c>
      <c r="O37" s="91">
        <f t="shared" si="2"/>
        <v>5.51</v>
      </c>
      <c r="P37" s="93">
        <f t="shared" si="3"/>
        <v>4.227724917309863</v>
      </c>
      <c r="Q37" s="176">
        <f>-LOG((mm!C37*10^-pH!C37+mm!D37*10^-pH!D37+mm!E37*10^-pH!E37+mm!F37*10^-pH!F37+mm!G37*10^-pH!G37+mm!H37*10^-pH!H37+mm!I37*10^-pH!I37+mm!J37*10^-pH!J37+mm!K37*10^-pH!K37+mm!L37*10^-pH!L37+mm!M37*10^-pH!M37+mm!N37*10^-pH!N37)/mm!O37)</f>
        <v>4.5824063685385088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4.5587451692578842</v>
      </c>
      <c r="D38" s="92">
        <v>4.7978206479157217</v>
      </c>
      <c r="E38" s="92">
        <v>4.7031341089176415</v>
      </c>
      <c r="F38" s="92">
        <v>4.7130903173991792</v>
      </c>
      <c r="G38" s="92">
        <v>4.5045875745517741</v>
      </c>
      <c r="H38" s="92">
        <v>5.1059844539679435</v>
      </c>
      <c r="I38" s="92">
        <v>4.8842874778596439</v>
      </c>
      <c r="J38" s="92">
        <v>4.8671414596692335</v>
      </c>
      <c r="K38" s="92">
        <v>4.3544452553951931</v>
      </c>
      <c r="L38" s="92">
        <v>4.6142307158140614</v>
      </c>
      <c r="M38" s="92">
        <v>4.2987160795951453</v>
      </c>
      <c r="N38" s="93">
        <v>4.6591257823414978</v>
      </c>
      <c r="O38" s="91">
        <f t="shared" si="2"/>
        <v>5.1059844539679435</v>
      </c>
      <c r="P38" s="93">
        <f t="shared" si="3"/>
        <v>4.2987160795951453</v>
      </c>
      <c r="Q38" s="176">
        <f>-LOG((mm!C38*10^-pH!C38+mm!D38*10^-pH!D38+mm!E38*10^-pH!E38+mm!F38*10^-pH!F38+mm!G38*10^-pH!G38+mm!H38*10^-pH!H38+mm!I38*10^-pH!I38+mm!J38*10^-pH!J38+mm!K38*10^-pH!K38+mm!L38*10^-pH!L38+mm!M38*10^-pH!M38+mm!N38*10^-pH!N38)/mm!O38)</f>
        <v>4.6859145421205444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4.3580878100726013</v>
      </c>
      <c r="D39" s="142">
        <v>4.7741599947371967</v>
      </c>
      <c r="E39" s="142">
        <v>4.5573574459029489</v>
      </c>
      <c r="F39" s="142">
        <v>4.5849172778988976</v>
      </c>
      <c r="G39" s="142">
        <v>4.2426044128630993</v>
      </c>
      <c r="H39" s="142">
        <v>4.5458514318610819</v>
      </c>
      <c r="I39" s="142">
        <v>4.6265376155476812</v>
      </c>
      <c r="J39" s="142">
        <v>4.5478508415842898</v>
      </c>
      <c r="K39" s="142">
        <v>4.3975435756099355</v>
      </c>
      <c r="L39" s="142">
        <v>4.5141747585563996</v>
      </c>
      <c r="M39" s="142">
        <v>4.8136182050304361</v>
      </c>
      <c r="N39" s="143">
        <v>4.6456213799637727</v>
      </c>
      <c r="O39" s="122">
        <f t="shared" si="2"/>
        <v>4.8136182050304361</v>
      </c>
      <c r="P39" s="124">
        <f t="shared" si="3"/>
        <v>4.2426044128630993</v>
      </c>
      <c r="Q39" s="183">
        <f>-LOG((mm!C39*10^-pH!C39+mm!D39*10^-pH!D39+mm!E39*10^-pH!E39+mm!F39*10^-pH!F39+mm!G39*10^-pH!G39+mm!H39*10^-pH!H39+mm!I39*10^-pH!I39+mm!J39*10^-pH!J39+mm!K39*10^-pH!K39+mm!L39*10^-pH!L39+mm!M39*10^-pH!M39+mm!N39*10^-pH!N39)/mm!O39)</f>
        <v>4.5476618960466295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4.5599999999999996</v>
      </c>
      <c r="D41" s="134">
        <v>4.9000000000000004</v>
      </c>
      <c r="E41" s="134">
        <v>4.8499999999999996</v>
      </c>
      <c r="F41" s="134">
        <v>4.6399999999999997</v>
      </c>
      <c r="G41" s="134">
        <v>4.45</v>
      </c>
      <c r="H41" s="134">
        <v>4.38</v>
      </c>
      <c r="I41" s="134">
        <v>4.58</v>
      </c>
      <c r="J41" s="134">
        <v>4.7</v>
      </c>
      <c r="K41" s="134">
        <v>4.5999999999999996</v>
      </c>
      <c r="L41" s="134">
        <v>5.0999999999999996</v>
      </c>
      <c r="M41" s="134">
        <v>4.8</v>
      </c>
      <c r="N41" s="135">
        <v>6.6</v>
      </c>
      <c r="O41" s="133">
        <f t="shared" ref="O41:O56" si="4">MAX(C41:N41)</f>
        <v>6.6</v>
      </c>
      <c r="P41" s="135">
        <f t="shared" ref="P41:P56" si="5">MIN(C41:N41)</f>
        <v>4.38</v>
      </c>
      <c r="Q41" s="182">
        <f>-LOG((mm!C41*10^-pH!C41+mm!D41*10^-pH!D41+mm!E41*10^-pH!E41+mm!F41*10^-pH!F41+mm!G41*10^-pH!G41+mm!H41*10^-pH!H41+mm!I41*10^-pH!I41+mm!J41*10^-pH!J41+mm!K41*10^-pH!K41+mm!L41*10^-pH!L41+mm!M41*10^-pH!M41+mm!N41*10^-pH!N41)/mm!O41)</f>
        <v>4.6608401441565439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5.7082009192096841</v>
      </c>
      <c r="D42" s="92">
        <v>4.9725184499385486</v>
      </c>
      <c r="E42" s="92">
        <v>5.290219560156026</v>
      </c>
      <c r="F42" s="92">
        <v>5.1970556311731926</v>
      </c>
      <c r="G42" s="92">
        <v>5.0877849460800411</v>
      </c>
      <c r="H42" s="92">
        <v>4.9175434689427888</v>
      </c>
      <c r="I42" s="92">
        <v>5.0712430705733347</v>
      </c>
      <c r="J42" s="101">
        <v>5.3029999999999999</v>
      </c>
      <c r="K42" s="92">
        <v>4.7087231630728548</v>
      </c>
      <c r="L42" s="92">
        <v>4.6136606184595674</v>
      </c>
      <c r="M42" s="92">
        <v>4.4413252381472823</v>
      </c>
      <c r="N42" s="93">
        <v>4.9852347000993795</v>
      </c>
      <c r="O42" s="91">
        <f t="shared" si="4"/>
        <v>5.7082009192096841</v>
      </c>
      <c r="P42" s="93">
        <f t="shared" si="5"/>
        <v>4.4413252381472823</v>
      </c>
      <c r="Q42" s="176">
        <f>-LOG((mm!C42*10^-pH!C42+mm!D42*10^-pH!D42+mm!E42*10^-pH!E42+mm!F42*10^-pH!F42+mm!G42*10^-pH!G42+mm!H42*10^-pH!H42+mm!I42*10^-pH!I42+mm!J42*10^-pH!J42+mm!K42*10^-pH!K42+mm!L42*10^-pH!L42+mm!M42*10^-pH!M42+mm!N42*10^-pH!N42)/mm!O42)</f>
        <v>4.9052376111149263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4.5027426617331123</v>
      </c>
      <c r="D43" s="92">
        <v>4.5435321033938871</v>
      </c>
      <c r="E43" s="92">
        <v>4.7036685705254868</v>
      </c>
      <c r="F43" s="92">
        <v>4.9649685786129281</v>
      </c>
      <c r="G43" s="92">
        <v>4.6758267577280641</v>
      </c>
      <c r="H43" s="92">
        <v>4.799987686496733</v>
      </c>
      <c r="I43" s="92">
        <v>4.7649736465396479</v>
      </c>
      <c r="J43" s="92">
        <v>4.4116073793396424</v>
      </c>
      <c r="K43" s="92">
        <v>4.5242015311569759</v>
      </c>
      <c r="L43" s="92">
        <v>4.4018542934841847</v>
      </c>
      <c r="M43" s="92">
        <v>4.4617313428460639</v>
      </c>
      <c r="N43" s="93">
        <v>4.5477798064625041</v>
      </c>
      <c r="O43" s="91">
        <f t="shared" si="4"/>
        <v>4.9649685786129281</v>
      </c>
      <c r="P43" s="105">
        <f t="shared" si="5"/>
        <v>4.4018542934841847</v>
      </c>
      <c r="Q43" s="176">
        <f>-LOG((mm!C43*10^-pH!C43+mm!D43*10^-pH!D43+mm!E43*10^-pH!E43+mm!F43*10^-pH!F43+mm!G43*10^-pH!G43+mm!H43*10^-pH!H43+mm!I43*10^-pH!I43+mm!J43*10^-pH!J43+mm!K43*10^-pH!K43+mm!L43*10^-pH!L43+mm!M43*10^-pH!M43+mm!N43*10^-pH!N43)/mm!O43)</f>
        <v>4.6309136745243711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4.63</v>
      </c>
      <c r="D44" s="92">
        <v>5.0199999999999996</v>
      </c>
      <c r="E44" s="92">
        <v>4.82</v>
      </c>
      <c r="F44" s="92">
        <v>4.55</v>
      </c>
      <c r="G44" s="92">
        <v>4.3899999999999997</v>
      </c>
      <c r="H44" s="92">
        <v>4.7300000000000004</v>
      </c>
      <c r="I44" s="92">
        <v>4.68</v>
      </c>
      <c r="J44" s="92">
        <v>4.51</v>
      </c>
      <c r="K44" s="92">
        <v>4.43</v>
      </c>
      <c r="L44" s="92">
        <v>4.38</v>
      </c>
      <c r="M44" s="92">
        <v>4.29</v>
      </c>
      <c r="N44" s="93">
        <v>4.58</v>
      </c>
      <c r="O44" s="91">
        <f t="shared" si="4"/>
        <v>5.0199999999999996</v>
      </c>
      <c r="P44" s="93">
        <f t="shared" si="5"/>
        <v>4.29</v>
      </c>
      <c r="Q44" s="176">
        <f>-LOG((mm!C44*10^-pH!C44+mm!D44*10^-pH!D44+mm!E44*10^-pH!E44+mm!F44*10^-pH!F44+mm!G44*10^-pH!G44+mm!H44*10^-pH!H44+mm!I44*10^-pH!I44+mm!J44*10^-pH!J44+mm!K44*10^-pH!K44+mm!L44*10^-pH!L44+mm!M44*10^-pH!M44+mm!N44*10^-pH!N44)/mm!O44)</f>
        <v>4.6086607121784526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4.8499999999999996</v>
      </c>
      <c r="D45" s="92">
        <v>5.0599999999999996</v>
      </c>
      <c r="E45" s="92">
        <v>4.62</v>
      </c>
      <c r="F45" s="92">
        <v>4.5199999999999996</v>
      </c>
      <c r="G45" s="92">
        <v>4.4000000000000004</v>
      </c>
      <c r="H45" s="184">
        <v>5.28</v>
      </c>
      <c r="I45" s="184">
        <v>4.72</v>
      </c>
      <c r="J45" s="92">
        <v>5.04</v>
      </c>
      <c r="K45" s="92">
        <v>4.3600000000000003</v>
      </c>
      <c r="L45" s="92">
        <v>4.7</v>
      </c>
      <c r="M45" s="92">
        <v>4.37</v>
      </c>
      <c r="N45" s="93">
        <v>4.8099999999999996</v>
      </c>
      <c r="O45" s="91">
        <f t="shared" si="4"/>
        <v>5.28</v>
      </c>
      <c r="P45" s="93">
        <f t="shared" si="5"/>
        <v>4.3600000000000003</v>
      </c>
      <c r="Q45" s="186">
        <f>-LOG((mm!C45*10^-pH!C45+mm!D45*10^-pH!D45+mm!E45*10^-pH!E45+mm!F45*10^-pH!F45+mm!G45*10^-pH!G45+mm!H45*10^-pH!H45+mm!I45*10^-pH!I45+mm!J45*10^-pH!J45+mm!K45*10^-pH!K45+mm!L45*10^-pH!L45+mm!M45*10^-pH!M45+mm!N45*10^-pH!N45)/mm!O45)</f>
        <v>4.6591612291115858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4.819197058001512</v>
      </c>
      <c r="D46" s="142">
        <v>5.401277228459791</v>
      </c>
      <c r="E46" s="142">
        <v>5.4753861033842366</v>
      </c>
      <c r="F46" s="142">
        <v>5.0983856333287383</v>
      </c>
      <c r="G46" s="142">
        <v>4.8533377805935221</v>
      </c>
      <c r="H46" s="142">
        <v>5.3822581480288134</v>
      </c>
      <c r="I46" s="142">
        <v>4.8348811803673426</v>
      </c>
      <c r="J46" s="142">
        <v>4.8111525224473812</v>
      </c>
      <c r="K46" s="142">
        <v>4.5454743632128851</v>
      </c>
      <c r="L46" s="142">
        <v>4.3421196131593636</v>
      </c>
      <c r="M46" s="142">
        <v>4.4949089088488821</v>
      </c>
      <c r="N46" s="143">
        <v>4.6678356382328676</v>
      </c>
      <c r="O46" s="141">
        <f t="shared" si="4"/>
        <v>5.4753861033842366</v>
      </c>
      <c r="P46" s="143">
        <f t="shared" si="5"/>
        <v>4.3421196131593636</v>
      </c>
      <c r="Q46" s="183">
        <f>-LOG((mm!C46*10^-pH!C46+mm!D46*10^-pH!D46+mm!E46*10^-pH!E46+mm!F46*10^-pH!F46+mm!G46*10^-pH!G46+mm!H46*10^-pH!H46+mm!I46*10^-pH!I46+mm!J46*10^-pH!J46+mm!K46*10^-pH!K46+mm!L46*10^-pH!L46+mm!M46*10^-pH!M46+mm!N46*10^-pH!N46)/mm!O46)</f>
        <v>4.9232734974945842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4.41</v>
      </c>
      <c r="D47" s="149">
        <v>4.51</v>
      </c>
      <c r="E47" s="149">
        <v>5.09</v>
      </c>
      <c r="F47" s="149">
        <v>4.97</v>
      </c>
      <c r="G47" s="149">
        <v>4.42</v>
      </c>
      <c r="H47" s="149">
        <v>4.59</v>
      </c>
      <c r="I47" s="149">
        <v>4.57</v>
      </c>
      <c r="J47" s="149">
        <v>4.55</v>
      </c>
      <c r="K47" s="149">
        <v>4.53</v>
      </c>
      <c r="L47" s="149">
        <v>4.57</v>
      </c>
      <c r="M47" s="149">
        <v>4.57</v>
      </c>
      <c r="N47" s="150">
        <v>4.7</v>
      </c>
      <c r="O47" s="94">
        <f t="shared" si="4"/>
        <v>5.09</v>
      </c>
      <c r="P47" s="150">
        <f t="shared" si="5"/>
        <v>4.41</v>
      </c>
      <c r="Q47" s="175">
        <f>-LOG((mm!C47*10^-pH!C47+mm!D47*10^-pH!D47+mm!E47*10^-pH!E47+mm!F47*10^-pH!F47+mm!G47*10^-pH!G47+mm!H47*10^-pH!H47+mm!I47*10^-pH!I47+mm!J47*10^-pH!J47+mm!K47*10^-pH!K47+mm!L47*10^-pH!L47+mm!M47*10^-pH!M47+mm!N47*10^-pH!N47)/mm!O47)</f>
        <v>4.7177516515915157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4.4874922930529548</v>
      </c>
      <c r="D48" s="92">
        <v>4.546585163619465</v>
      </c>
      <c r="E48" s="92">
        <v>4.8081645726422106</v>
      </c>
      <c r="F48" s="92">
        <v>5.0838851703385819</v>
      </c>
      <c r="G48" s="92">
        <v>4.5270057258198726</v>
      </c>
      <c r="H48" s="92">
        <v>4.8975899207097591</v>
      </c>
      <c r="I48" s="92">
        <v>4.5492682870776617</v>
      </c>
      <c r="J48" s="92">
        <v>4.5192624788891997</v>
      </c>
      <c r="K48" s="92">
        <v>4.4934738918169437</v>
      </c>
      <c r="L48" s="92">
        <v>4.4946859706020259</v>
      </c>
      <c r="M48" s="92">
        <v>4.7296865455487209</v>
      </c>
      <c r="N48" s="93">
        <v>4.7697525888430157</v>
      </c>
      <c r="O48" s="91">
        <f t="shared" si="4"/>
        <v>5.0838851703385819</v>
      </c>
      <c r="P48" s="93">
        <f t="shared" si="5"/>
        <v>4.4874922930529548</v>
      </c>
      <c r="Q48" s="182">
        <f>-LOG((mm!C48*10^-pH!C48+mm!D48*10^-pH!D48+mm!E48*10^-pH!E48+mm!F48*10^-pH!F48+mm!G48*10^-pH!G48+mm!H48*10^-pH!H48+mm!I48*10^-pH!I48+mm!J48*10^-pH!J48+mm!K48*10^-pH!K48+mm!L48*10^-pH!L48+mm!M48*10^-pH!M48+mm!N48*10^-pH!N48)/mm!O48)</f>
        <v>4.6602109058207057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4.3921427016591537</v>
      </c>
      <c r="D49" s="92">
        <v>4.5713302913527549</v>
      </c>
      <c r="E49" s="92">
        <v>4.9941267150684503</v>
      </c>
      <c r="F49" s="92">
        <v>4.9244437819610525</v>
      </c>
      <c r="G49" s="92">
        <v>4.4788040712359019</v>
      </c>
      <c r="H49" s="92">
        <v>4.8241026306890529</v>
      </c>
      <c r="I49" s="101">
        <v>4.3899999999999997</v>
      </c>
      <c r="J49" s="92"/>
      <c r="K49" s="101">
        <v>4.6268139884814987</v>
      </c>
      <c r="L49" s="92">
        <v>4.5677896184298801</v>
      </c>
      <c r="M49" s="92">
        <v>4.5988617142354924</v>
      </c>
      <c r="N49" s="93">
        <v>4.8320357276564652</v>
      </c>
      <c r="O49" s="91">
        <f t="shared" si="4"/>
        <v>4.9941267150684503</v>
      </c>
      <c r="P49" s="93">
        <f t="shared" si="5"/>
        <v>4.3899999999999997</v>
      </c>
      <c r="Q49" s="176">
        <f>-LOG((mm!C49*10^-pH!C49+mm!D49*10^-pH!D49+mm!E49*10^-pH!E49+mm!F49*10^-pH!F49+mm!G49*10^-pH!G49+mm!H49*10^-pH!H49+mm!I49*10^-pH!I49+mm!J49*10^-pH!J49+mm!K49*10^-pH!K49+mm!L49*10^-pH!L49+mm!M49*10^-pH!M49+mm!N49*10^-pH!N49)/mm!O49)</f>
        <v>4.7049964245884714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4.9912804345007444</v>
      </c>
      <c r="D50" s="92">
        <v>4.4664561799258964</v>
      </c>
      <c r="E50" s="92">
        <v>4.8762668595226621</v>
      </c>
      <c r="F50" s="92">
        <v>5.2687375332947681</v>
      </c>
      <c r="G50" s="92">
        <v>4.6438811066572718</v>
      </c>
      <c r="H50" s="92">
        <v>4.9182491064861029</v>
      </c>
      <c r="I50" s="92">
        <v>4.8807585524696453</v>
      </c>
      <c r="J50" s="92">
        <v>4.5508490985876842</v>
      </c>
      <c r="K50" s="92">
        <v>4.5939005799508674</v>
      </c>
      <c r="L50" s="92">
        <v>4.3334211023625278</v>
      </c>
      <c r="M50" s="92">
        <v>4.43196454906791</v>
      </c>
      <c r="N50" s="93">
        <v>4.89946435880446</v>
      </c>
      <c r="O50" s="91">
        <f t="shared" si="4"/>
        <v>5.2687375332947681</v>
      </c>
      <c r="P50" s="93">
        <f t="shared" si="5"/>
        <v>4.3334211023625278</v>
      </c>
      <c r="Q50" s="176">
        <f>-LOG((mm!C50*10^-pH!C50+mm!D50*10^-pH!D50+mm!E50*10^-pH!E50+mm!F50*10^-pH!F50+mm!G50*10^-pH!G50+mm!H50*10^-pH!H50+mm!I50*10^-pH!I50+mm!J50*10^-pH!J50+mm!K50*10^-pH!K50+mm!L50*10^-pH!L50+mm!M50*10^-pH!M50+mm!N50*10^-pH!N50)/mm!O50)</f>
        <v>4.7849668150087421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5.07</v>
      </c>
      <c r="D51" s="92">
        <v>4.51</v>
      </c>
      <c r="E51" s="92">
        <v>5.0599999999999996</v>
      </c>
      <c r="F51" s="92">
        <v>4.92</v>
      </c>
      <c r="G51" s="92">
        <v>4.47</v>
      </c>
      <c r="H51" s="92">
        <v>4.97</v>
      </c>
      <c r="I51" s="92">
        <v>4.55</v>
      </c>
      <c r="J51" s="92">
        <v>4.42</v>
      </c>
      <c r="K51" s="92">
        <v>4.66</v>
      </c>
      <c r="L51" s="92">
        <v>4.3499999999999996</v>
      </c>
      <c r="M51" s="92">
        <v>4.46</v>
      </c>
      <c r="N51" s="93">
        <v>4.79</v>
      </c>
      <c r="O51" s="91">
        <f t="shared" si="4"/>
        <v>5.07</v>
      </c>
      <c r="P51" s="93">
        <f t="shared" si="5"/>
        <v>4.3499999999999996</v>
      </c>
      <c r="Q51" s="176">
        <f>-LOG((mm!C51*10^-pH!C51+mm!D51*10^-pH!D51+mm!E51*10^-pH!E51+mm!F51*10^-pH!F51+mm!G51*10^-pH!G51+mm!H51*10^-pH!H51+mm!I51*10^-pH!I51+mm!J51*10^-pH!J51+mm!K51*10^-pH!K51+mm!L51*10^-pH!L51+mm!M51*10^-pH!M51+mm!N51*10^-pH!N51)/mm!O51)</f>
        <v>4.7337018618782176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4.6100000000000003</v>
      </c>
      <c r="D52" s="92">
        <v>4.3499999999999996</v>
      </c>
      <c r="E52" s="92">
        <v>5.3</v>
      </c>
      <c r="F52" s="92">
        <v>5.0599999999999996</v>
      </c>
      <c r="G52" s="92">
        <v>4.41</v>
      </c>
      <c r="H52" s="92">
        <v>4.49</v>
      </c>
      <c r="I52" s="92">
        <v>4.5999999999999996</v>
      </c>
      <c r="J52" s="92">
        <v>4.6100000000000003</v>
      </c>
      <c r="K52" s="92">
        <v>4.75</v>
      </c>
      <c r="L52" s="92">
        <v>4.5999999999999996</v>
      </c>
      <c r="M52" s="92">
        <v>4.7300000000000004</v>
      </c>
      <c r="N52" s="93">
        <v>4.6900000000000004</v>
      </c>
      <c r="O52" s="91">
        <f t="shared" si="4"/>
        <v>5.3</v>
      </c>
      <c r="P52" s="93">
        <f t="shared" si="5"/>
        <v>4.3499999999999996</v>
      </c>
      <c r="Q52" s="176">
        <f>-LOG((mm!C52*10^-pH!C52+mm!D52*10^-pH!D52+mm!E52*10^-pH!E52+mm!F52*10^-pH!F52+mm!G52*10^-pH!G52+mm!H52*10^-pH!H52+mm!I52*10^-pH!I52+mm!J52*10^-pH!J52+mm!K52*10^-pH!K52+mm!L52*10^-pH!L52+mm!M52*10^-pH!M52+mm!N52*10^-pH!N52)/mm!O52)</f>
        <v>4.8246230186270411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4.4750225361786367</v>
      </c>
      <c r="D53" s="92">
        <v>4.6180875524297713</v>
      </c>
      <c r="E53" s="92">
        <v>4.9593098536466789</v>
      </c>
      <c r="F53" s="92">
        <v>4.7837233134099373</v>
      </c>
      <c r="G53" s="92">
        <v>4.4207897484797893</v>
      </c>
      <c r="H53" s="155">
        <v>4.8746651891122355</v>
      </c>
      <c r="I53" s="92">
        <v>4.7253135443669363</v>
      </c>
      <c r="J53" s="92">
        <v>4.5163683713341731</v>
      </c>
      <c r="K53" s="92">
        <v>4.546086321749323</v>
      </c>
      <c r="L53" s="92">
        <v>4.4529954056745726</v>
      </c>
      <c r="M53" s="92">
        <v>4.670586211085789</v>
      </c>
      <c r="N53" s="93">
        <v>4.6606027291796437</v>
      </c>
      <c r="O53" s="91">
        <f t="shared" si="4"/>
        <v>4.9593098536466789</v>
      </c>
      <c r="P53" s="93">
        <f t="shared" si="5"/>
        <v>4.4207897484797893</v>
      </c>
      <c r="Q53" s="176">
        <f>-LOG((mm!C53*10^-pH!C53+mm!D53*10^-pH!D53+mm!E53*10^-pH!E53+mm!F53*10^-pH!F53+mm!G53*10^-pH!G53+mm!H53*10^-pH!H53+mm!I53*10^-pH!I53+mm!J53*10^-pH!J53+mm!K53*10^-pH!K53+mm!L53*10^-pH!L53+mm!M53*10^-pH!M53+mm!N53*10^-pH!N53)/mm!O53)</f>
        <v>4.7166324096706767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4.54</v>
      </c>
      <c r="D54" s="92">
        <v>4.79</v>
      </c>
      <c r="E54" s="92">
        <v>4.6399999999999997</v>
      </c>
      <c r="F54" s="92">
        <v>4.37</v>
      </c>
      <c r="G54" s="92">
        <v>4.58</v>
      </c>
      <c r="H54" s="92">
        <v>4.71</v>
      </c>
      <c r="I54" s="92">
        <v>4.62</v>
      </c>
      <c r="J54" s="92">
        <v>4.49</v>
      </c>
      <c r="K54" s="92">
        <v>4.4800000000000004</v>
      </c>
      <c r="L54" s="92">
        <v>4.54</v>
      </c>
      <c r="M54" s="92">
        <v>4.2699999999999996</v>
      </c>
      <c r="N54" s="93">
        <v>4.79</v>
      </c>
      <c r="O54" s="91">
        <f t="shared" si="4"/>
        <v>4.79</v>
      </c>
      <c r="P54" s="93">
        <f t="shared" si="5"/>
        <v>4.2699999999999996</v>
      </c>
      <c r="Q54" s="176">
        <f>-LOG((mm!C54*10^-pH!C54+mm!D54*10^-pH!D54+mm!E54*10^-pH!E54+mm!F54*10^-pH!F54+mm!G54*10^-pH!G54+mm!H54*10^-pH!H54+mm!I54*10^-pH!I54+mm!J54*10^-pH!J54+mm!K54*10^-pH!K54+mm!L54*10^-pH!L54+mm!M54*10^-pH!M54+mm!N54*10^-pH!N54)/mm!O54)</f>
        <v>4.6003584784124119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5.0311682364054731</v>
      </c>
      <c r="D55" s="92">
        <v>5.2036273679699185</v>
      </c>
      <c r="E55" s="92">
        <v>5.0189892876981164</v>
      </c>
      <c r="F55" s="92">
        <v>5.0476885565082021</v>
      </c>
      <c r="G55" s="92">
        <v>5.0421307207927422</v>
      </c>
      <c r="H55" s="92">
        <v>4.9827328957311039</v>
      </c>
      <c r="I55" s="92">
        <v>4.7373417107833902</v>
      </c>
      <c r="J55" s="92">
        <v>4.6342370529432539</v>
      </c>
      <c r="K55" s="92">
        <v>4.8325338985814641</v>
      </c>
      <c r="L55" s="92">
        <v>4.3486853624807331</v>
      </c>
      <c r="M55" s="92">
        <v>4.4691488295665147</v>
      </c>
      <c r="N55" s="93">
        <v>4.8141705130574151</v>
      </c>
      <c r="O55" s="91">
        <f t="shared" si="4"/>
        <v>5.2036273679699185</v>
      </c>
      <c r="P55" s="93">
        <f t="shared" si="5"/>
        <v>4.3486853624807331</v>
      </c>
      <c r="Q55" s="176">
        <f>-LOG((mm!C55*10^-pH!C55+mm!D55*10^-pH!D55+mm!E55*10^-pH!E55+mm!F55*10^-pH!F55+mm!G55*10^-pH!G55+mm!H55*10^-pH!H55+mm!I55*10^-pH!I55+mm!J55*10^-pH!J55+mm!K55*10^-pH!K55+mm!L55*10^-pH!L55+mm!M55*10^-pH!M55+mm!N55*10^-pH!N55)/mm!O55)</f>
        <v>4.8600975399633795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5.4</v>
      </c>
      <c r="D56" s="123">
        <v>5.5</v>
      </c>
      <c r="E56" s="123">
        <v>5.8</v>
      </c>
      <c r="F56" s="123">
        <v>5.7</v>
      </c>
      <c r="G56" s="123">
        <v>4.7</v>
      </c>
      <c r="H56" s="123">
        <v>5.5</v>
      </c>
      <c r="I56" s="123">
        <v>5.6</v>
      </c>
      <c r="J56" s="123">
        <v>5.2</v>
      </c>
      <c r="K56" s="123">
        <v>4.8</v>
      </c>
      <c r="L56" s="123">
        <v>5</v>
      </c>
      <c r="M56" s="123">
        <v>4.7</v>
      </c>
      <c r="N56" s="124">
        <v>5.0999999999999996</v>
      </c>
      <c r="O56" s="122">
        <f t="shared" si="4"/>
        <v>5.8</v>
      </c>
      <c r="P56" s="124">
        <f t="shared" si="5"/>
        <v>4.7</v>
      </c>
      <c r="Q56" s="181">
        <f>-LOG((mm!C56*10^-pH!C56+mm!D56*10^-pH!D56+mm!E56*10^-pH!E56+mm!F56*10^-pH!F56+mm!G56*10^-pH!G56+mm!H56*10^-pH!H56+mm!I56*10^-pH!I56+mm!J56*10^-pH!J56+mm!K56*10^-pH!K56+mm!L56*10^-pH!L56+mm!M56*10^-pH!M56+mm!N56*10^-pH!N56)/mm!O56)</f>
        <v>5.2669593472280543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69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69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69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69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69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69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69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69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69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69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69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69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69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69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69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69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69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69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69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69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69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69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69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69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69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69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69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69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69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69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69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69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69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69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69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69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69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69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69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69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69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69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69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69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69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69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69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69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69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69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69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69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69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69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69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69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69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69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69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69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69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69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69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69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69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69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69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69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69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69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69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69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69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69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69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69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69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69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69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69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69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69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69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69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69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69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69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69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69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69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69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69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69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69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69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69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69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69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69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69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69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69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69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69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69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69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69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69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69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69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69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69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69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69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69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69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69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69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69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69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69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69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69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69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69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69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69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69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69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69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69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69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69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69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69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69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69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69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69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69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69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69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69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69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69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69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69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69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69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69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69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69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69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69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69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69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69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69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69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69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69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69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69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69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69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69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69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69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69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69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69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69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69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69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69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69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69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69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69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69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69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69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69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69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69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69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69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69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69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69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69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69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69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69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69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69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69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69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69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69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69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69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69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69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69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69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69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69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69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69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69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69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69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69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69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69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69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69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69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69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69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69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69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69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69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69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69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69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69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69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69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69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69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69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69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69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69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69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69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69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69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69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69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69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69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69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69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69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69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69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69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69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69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69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69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69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69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69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69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69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69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69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69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69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69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69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69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69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69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69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69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69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69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69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69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69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69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69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69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69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69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69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69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69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69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69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69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69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69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69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69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69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69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69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69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69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69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69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69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69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69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69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69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69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69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69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69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69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69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69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69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69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69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69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69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69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69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69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69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69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69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69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69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69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69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69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69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69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69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69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69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69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69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69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69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69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69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69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69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69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69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69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69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69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69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69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69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69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69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69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69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69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69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69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69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69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69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69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69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69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69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69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69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69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69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69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69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69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69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69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69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69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69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69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69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69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69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69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69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69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69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69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69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69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69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69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69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69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69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69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69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69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69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69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69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69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69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69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69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69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69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69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69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69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69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69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69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69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69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69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69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69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69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69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69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69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69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69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69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69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69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69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69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69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69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69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69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69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69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69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69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69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69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69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69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69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69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69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69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69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69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69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69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69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69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69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69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69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69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69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69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69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69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69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69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69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69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69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69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69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69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69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69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69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69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69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69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69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69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69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69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69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69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69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69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69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69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69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69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69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69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69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69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69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69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69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69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69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69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69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69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69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69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69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69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69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69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69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69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69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222</v>
      </c>
      <c r="C2" s="166" t="s">
        <v>223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4.2969135053110774</v>
      </c>
      <c r="D5" s="92">
        <v>1.6401514117282034</v>
      </c>
      <c r="E5" s="92">
        <v>3.414286999550157</v>
      </c>
      <c r="F5" s="92">
        <v>1.3297168259243868</v>
      </c>
      <c r="G5" s="92">
        <v>1.2607297834732658</v>
      </c>
      <c r="H5" s="92">
        <v>1.0726180743792693</v>
      </c>
      <c r="I5" s="92">
        <v>1.6618615241635686</v>
      </c>
      <c r="J5" s="92">
        <v>3.5029538836595111</v>
      </c>
      <c r="K5" s="92">
        <v>3.8402384382295955</v>
      </c>
      <c r="L5" s="92">
        <v>3.1471992536318796</v>
      </c>
      <c r="M5" s="92">
        <v>4.1086088813419783</v>
      </c>
      <c r="N5" s="93">
        <v>3.9780392919665428</v>
      </c>
      <c r="O5" s="94">
        <f t="shared" ref="O5:O16" si="0">MAX(C5:N5)</f>
        <v>4.2969135053110774</v>
      </c>
      <c r="P5" s="150">
        <f t="shared" ref="P5:P16" si="1">MIN(C5:N5)</f>
        <v>1.0726180743792693</v>
      </c>
      <c r="Q5" s="175">
        <f>(mm!C5*EC!C5+mm!D5*EC!D5+mm!E5*EC!E5+mm!F5*EC!F5+mm!G5*EC!G5+mm!H5*EC!H5+mm!I5*EC!I5+mm!J5*EC!J5+mm!K5*EC!K5+mm!L5*EC!L5+mm!M5*EC!M5+mm!N5*EC!N5)/mm!O5</f>
        <v>2.4338043436260874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1.6008252427184466</v>
      </c>
      <c r="D6" s="92">
        <v>0.72919599999999984</v>
      </c>
      <c r="E6" s="92">
        <v>0.87394666666666643</v>
      </c>
      <c r="F6" s="92">
        <v>0.46285443037974683</v>
      </c>
      <c r="G6" s="92">
        <v>0.58186344359626796</v>
      </c>
      <c r="H6" s="92">
        <v>0.59143362126245846</v>
      </c>
      <c r="I6" s="92">
        <v>2.8782145061728395</v>
      </c>
      <c r="J6" s="101">
        <v>1.2257808219178083</v>
      </c>
      <c r="K6" s="92">
        <v>3.8488829201101931</v>
      </c>
      <c r="L6" s="92">
        <v>2.8732903930131002</v>
      </c>
      <c r="M6" s="92">
        <v>2.6668834532374097</v>
      </c>
      <c r="N6" s="93">
        <v>3.1738461538461538</v>
      </c>
      <c r="O6" s="91">
        <f t="shared" si="0"/>
        <v>3.8488829201101931</v>
      </c>
      <c r="P6" s="93">
        <f t="shared" si="1"/>
        <v>0.46285443037974683</v>
      </c>
      <c r="Q6" s="176">
        <f>(mm!C6*EC!C6+mm!D6*EC!D6+mm!E6*EC!E6+mm!F6*EC!F6+mm!G6*EC!G6+mm!H6*EC!H6+mm!I6*EC!I6+mm!J6*EC!J6+mm!K6*EC!K6+mm!L6*EC!L6+mm!M6*EC!M6+mm!N6*EC!N6)/mm!O6</f>
        <v>1.5534459775602769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3.274103448275862</v>
      </c>
      <c r="D7" s="92">
        <v>1.5666197183098594</v>
      </c>
      <c r="E7" s="92">
        <v>3.2151773049645391</v>
      </c>
      <c r="F7" s="92">
        <v>1.31004337841286</v>
      </c>
      <c r="G7" s="92">
        <v>1.2113996212121214</v>
      </c>
      <c r="H7" s="92">
        <v>0.89121780515117577</v>
      </c>
      <c r="I7" s="92">
        <v>1.578105785123967</v>
      </c>
      <c r="J7" s="92">
        <v>3.3775757575757575</v>
      </c>
      <c r="K7" s="92">
        <v>3.8119880277252682</v>
      </c>
      <c r="L7" s="92">
        <v>2.6248849104859331</v>
      </c>
      <c r="M7" s="92">
        <v>3.5104918032786889</v>
      </c>
      <c r="N7" s="93">
        <v>5.1699873257287701</v>
      </c>
      <c r="O7" s="91">
        <f t="shared" si="0"/>
        <v>5.1699873257287701</v>
      </c>
      <c r="P7" s="93">
        <f t="shared" si="1"/>
        <v>0.89121780515117577</v>
      </c>
      <c r="Q7" s="176">
        <f>(mm!C7*EC!C7+mm!D7*EC!D7+mm!E7*EC!E7+mm!F7*EC!F7+mm!G7*EC!G7+mm!H7*EC!H7+mm!I7*EC!I7+mm!J7*EC!J7+mm!K7*EC!K7+mm!L7*EC!L7+mm!M7*EC!M7+mm!N7*EC!N7)/mm!O7</f>
        <v>2.0474184581288588</v>
      </c>
      <c r="R7" s="192"/>
      <c r="S7" s="177" t="s">
        <v>209</v>
      </c>
      <c r="T7" s="22"/>
      <c r="U7" s="192"/>
      <c r="V7" s="192"/>
      <c r="W7" s="192"/>
      <c r="X7" s="192"/>
      <c r="Y7" s="192"/>
      <c r="Z7" s="192"/>
    </row>
    <row r="8" spans="1:26" ht="19.5" customHeight="1">
      <c r="A8" s="95">
        <v>4</v>
      </c>
      <c r="B8" s="82" t="s">
        <v>8</v>
      </c>
      <c r="C8" s="104">
        <v>3.4449261083743843</v>
      </c>
      <c r="D8" s="92">
        <v>1.5391966729441304</v>
      </c>
      <c r="E8" s="92">
        <v>0.44660321700471295</v>
      </c>
      <c r="F8" s="92">
        <v>0.72202795763574146</v>
      </c>
      <c r="G8" s="92">
        <v>1.5622086230876218</v>
      </c>
      <c r="H8" s="101">
        <v>0.43137211767824013</v>
      </c>
      <c r="I8" s="92">
        <v>1.1319861773481932</v>
      </c>
      <c r="J8" s="92">
        <v>2.3674462034593957</v>
      </c>
      <c r="K8" s="92">
        <v>1.9214438430311234</v>
      </c>
      <c r="L8" s="92">
        <v>1.693234249713631</v>
      </c>
      <c r="M8" s="92">
        <v>3.0056286379511064</v>
      </c>
      <c r="N8" s="93">
        <v>1.6851099977226145</v>
      </c>
      <c r="O8" s="91">
        <f t="shared" si="0"/>
        <v>3.4449261083743843</v>
      </c>
      <c r="P8" s="93">
        <f t="shared" si="1"/>
        <v>0.43137211767824013</v>
      </c>
      <c r="Q8" s="176">
        <f>(mm!C8*EC!C8+mm!D8*EC!D8+mm!E8*EC!E8+mm!F8*EC!F8+mm!G8*EC!G8+mm!H8*EC!H8+mm!I8*EC!I8+mm!J8*EC!J8+mm!K8*EC!K8+mm!L8*EC!L8+mm!M8*EC!M8+mm!N8*EC!N8)/mm!O8</f>
        <v>1.2850516753924981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2.9</v>
      </c>
      <c r="F9" s="92"/>
      <c r="G9" s="92">
        <v>1</v>
      </c>
      <c r="H9" s="92"/>
      <c r="I9" s="92"/>
      <c r="J9" s="92">
        <v>4.1900000000000004</v>
      </c>
      <c r="K9" s="92"/>
      <c r="L9" s="92"/>
      <c r="M9" s="92">
        <v>9</v>
      </c>
      <c r="N9" s="93"/>
      <c r="O9" s="91">
        <f t="shared" si="0"/>
        <v>9</v>
      </c>
      <c r="P9" s="93">
        <f t="shared" si="1"/>
        <v>1</v>
      </c>
      <c r="Q9" s="179">
        <f>(mm!C9*EC!C9+mm!D9*EC!D9+mm!E9*EC!E9+mm!F9*EC!F9+mm!G9*EC!G9+mm!H9*EC!H9+mm!I9*EC!I9+mm!J9*EC!J9+mm!K9*EC!K9+mm!L9*EC!L9+mm!M9*EC!M9+mm!N9*EC!N9)/mm!O9</f>
        <v>4.1964731445644059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3.26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3.26</v>
      </c>
      <c r="P10" s="93">
        <f t="shared" si="1"/>
        <v>3.26</v>
      </c>
      <c r="Q10" s="179">
        <f>(mm!C10*EC!C10+mm!D10*EC!D10+mm!E10*EC!E10+mm!F10*EC!F10+mm!G10*EC!G10+mm!H10*EC!H10+mm!I10*EC!I10+mm!J10*EC!J10+mm!K10*EC!K10+mm!L10*EC!L10+mm!M10*EC!M10+mm!N10*EC!N10)/mm!O10</f>
        <v>3.26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11.29</v>
      </c>
      <c r="D11" s="92">
        <v>1.84</v>
      </c>
      <c r="E11" s="92">
        <v>2.04</v>
      </c>
      <c r="F11" s="92">
        <v>4.1100000000000003</v>
      </c>
      <c r="G11" s="92">
        <v>4.07</v>
      </c>
      <c r="H11" s="92">
        <v>3.86</v>
      </c>
      <c r="I11" s="92">
        <v>2.33</v>
      </c>
      <c r="J11" s="92">
        <v>1.46</v>
      </c>
      <c r="K11" s="92">
        <v>4.17</v>
      </c>
      <c r="L11" s="92">
        <v>2.2999999999999998</v>
      </c>
      <c r="M11" s="180"/>
      <c r="N11" s="93">
        <v>1.97</v>
      </c>
      <c r="O11" s="91">
        <f t="shared" si="0"/>
        <v>11.29</v>
      </c>
      <c r="P11" s="93">
        <f t="shared" si="1"/>
        <v>1.46</v>
      </c>
      <c r="Q11" s="176">
        <f>(mm!C11*EC!C11+mm!D11*EC!D11+mm!E11*EC!E11+mm!F11*EC!F11+mm!G11*EC!G11+mm!H11*EC!H11+mm!I11*EC!I11+mm!J11*EC!J11+mm!K11*EC!K11+mm!L11*EC!L11+mm!M11*EC!M11+mm!N11*EC!N11)/mm!O11</f>
        <v>2.9091828442437921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5.0725945690541705</v>
      </c>
      <c r="D12" s="92">
        <v>2.3841199363672518</v>
      </c>
      <c r="E12" s="92">
        <v>1.4229558567717431</v>
      </c>
      <c r="F12" s="92">
        <v>1.5214840588936347</v>
      </c>
      <c r="G12" s="92">
        <v>1.997504277418616</v>
      </c>
      <c r="H12" s="92">
        <v>1.5750517962453159</v>
      </c>
      <c r="I12" s="92">
        <v>2.772604498199601</v>
      </c>
      <c r="J12" s="92">
        <v>4.22693896593149</v>
      </c>
      <c r="K12" s="92">
        <v>7.0265434978940773</v>
      </c>
      <c r="L12" s="92">
        <v>7.3057508812407859</v>
      </c>
      <c r="M12" s="92">
        <v>7.3329965910035755</v>
      </c>
      <c r="N12" s="93">
        <v>3.8655971153127568</v>
      </c>
      <c r="O12" s="141">
        <f t="shared" si="0"/>
        <v>7.3329965910035755</v>
      </c>
      <c r="P12" s="143">
        <f t="shared" si="1"/>
        <v>1.4229558567717431</v>
      </c>
      <c r="Q12" s="176">
        <f>(mm!C13*EC!C12+mm!D13*EC!D12+mm!E13*EC!E12+mm!F13*EC!F12+mm!G13*EC!G12+mm!H13*EC!H12+mm!I13*EC!I12+mm!J13*EC!J12+mm!K13*EC!K12+mm!L13*EC!L12+mm!M13*EC!M12+mm!N13*EC!N12)/mm!O13</f>
        <v>4.1329631300929837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5.4345955259292733</v>
      </c>
      <c r="D13" s="123">
        <v>2.9637981172734493</v>
      </c>
      <c r="E13" s="123">
        <v>1.4755252379878967</v>
      </c>
      <c r="F13" s="123">
        <v>1.9236072935093211</v>
      </c>
      <c r="G13" s="123">
        <v>1.7069350064911404</v>
      </c>
      <c r="H13" s="123">
        <v>1.6047442833345162</v>
      </c>
      <c r="I13" s="123">
        <v>3.0705078038915756</v>
      </c>
      <c r="J13" s="123">
        <v>4.3120025532671882</v>
      </c>
      <c r="K13" s="123">
        <v>8.2965599018324063</v>
      </c>
      <c r="L13" s="123">
        <v>8.2659762000830099</v>
      </c>
      <c r="M13" s="123">
        <v>6.1988105207174984</v>
      </c>
      <c r="N13" s="124">
        <v>4.4485424715121198</v>
      </c>
      <c r="O13" s="122">
        <f t="shared" si="0"/>
        <v>8.2965599018324063</v>
      </c>
      <c r="P13" s="124">
        <f t="shared" si="1"/>
        <v>1.4755252379878967</v>
      </c>
      <c r="Q13" s="181">
        <f>(mm!C13*EC!C13+mm!D13*EC!D13+mm!E13*EC!E13+mm!F13*EC!F13+mm!G13*EC!G13+mm!H13*EC!H13+mm!I13*EC!I13+mm!J13*EC!J13+mm!K13*EC!K13+mm!L13*EC!L13+mm!M13*EC!M13+mm!N13*EC!N13)/mm!O13</f>
        <v>4.4581300566371738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5.3899163385826787</v>
      </c>
      <c r="D14" s="134">
        <v>1.7347787728026534</v>
      </c>
      <c r="E14" s="134">
        <v>3.6542818562473678</v>
      </c>
      <c r="F14" s="134">
        <v>3.0316090348369902</v>
      </c>
      <c r="G14" s="134">
        <v>2.6455916682429654</v>
      </c>
      <c r="H14" s="134">
        <v>1.87210386306945</v>
      </c>
      <c r="I14" s="134">
        <v>1.4027708892426651</v>
      </c>
      <c r="J14" s="134">
        <v>2.2320798463917009</v>
      </c>
      <c r="K14" s="134">
        <v>4.9205376796354718</v>
      </c>
      <c r="L14" s="134">
        <v>1.6315204618080608</v>
      </c>
      <c r="M14" s="134">
        <v>3.0565797352663098</v>
      </c>
      <c r="N14" s="135">
        <v>4.1176629272168599</v>
      </c>
      <c r="O14" s="133">
        <f t="shared" si="0"/>
        <v>5.3899163385826787</v>
      </c>
      <c r="P14" s="135">
        <f t="shared" si="1"/>
        <v>1.4027708892426651</v>
      </c>
      <c r="Q14" s="182">
        <f>(mm!C14*EC!C14+mm!D14*EC!D14+mm!E14*EC!E14+mm!F14*EC!F14+mm!G14*EC!G14+mm!H14*EC!H14+mm!I14*EC!I14+mm!J14*EC!J14+mm!K14*EC!K14+mm!L14*EC!L14+mm!M14*EC!M14+mm!N14*EC!N14)/mm!O14</f>
        <v>2.5303718786557958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5.66</v>
      </c>
      <c r="D15" s="92">
        <v>3.16</v>
      </c>
      <c r="E15" s="92">
        <v>3.21</v>
      </c>
      <c r="F15" s="92">
        <v>2.62</v>
      </c>
      <c r="G15" s="92">
        <v>4.32</v>
      </c>
      <c r="H15" s="92">
        <v>2.31</v>
      </c>
      <c r="I15" s="92">
        <v>1.1499999999999999</v>
      </c>
      <c r="J15" s="92">
        <v>1.54</v>
      </c>
      <c r="K15" s="92">
        <v>1.95</v>
      </c>
      <c r="L15" s="92">
        <v>2.1800000000000002</v>
      </c>
      <c r="M15" s="92">
        <v>2.2799999999999998</v>
      </c>
      <c r="N15" s="93">
        <v>3.07</v>
      </c>
      <c r="O15" s="91">
        <f t="shared" si="0"/>
        <v>5.66</v>
      </c>
      <c r="P15" s="93">
        <f t="shared" si="1"/>
        <v>1.1499999999999999</v>
      </c>
      <c r="Q15" s="176">
        <f>(mm!C15*EC!C15+mm!D15*EC!D15+mm!E15*EC!E15+mm!F15*EC!F15+mm!G15*EC!G15+mm!H15*EC!H15+mm!I15*EC!I15+mm!J15*EC!J15+mm!K15*EC!K15+mm!L15*EC!L15+mm!M15*EC!M15+mm!N15*EC!N15)/mm!O15</f>
        <v>2.4378467532467534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8.82</v>
      </c>
      <c r="D16" s="92">
        <v>1.4770840787119857</v>
      </c>
      <c r="E16" s="92">
        <v>4.5576470588235294</v>
      </c>
      <c r="F16" s="92">
        <v>3.0266099290780142</v>
      </c>
      <c r="G16" s="92">
        <v>3.6585551330798483</v>
      </c>
      <c r="H16" s="92">
        <v>1.8849370503597123</v>
      </c>
      <c r="I16" s="92">
        <v>1.3134323827046919</v>
      </c>
      <c r="J16" s="92">
        <v>2.048546845124283</v>
      </c>
      <c r="K16" s="92">
        <v>2.2000000000000002</v>
      </c>
      <c r="L16" s="92">
        <v>0.85499999999999998</v>
      </c>
      <c r="M16" s="92">
        <v>4.7534782608695654</v>
      </c>
      <c r="N16" s="93">
        <v>2.27</v>
      </c>
      <c r="O16" s="91">
        <f t="shared" si="0"/>
        <v>8.82</v>
      </c>
      <c r="P16" s="93">
        <f t="shared" si="1"/>
        <v>0.85499999999999998</v>
      </c>
      <c r="Q16" s="176">
        <f>(mm!C16*EC!C16+mm!D16*EC!D16+mm!E16*EC!E16+mm!F16*EC!F16+mm!G16*EC!G16+mm!H16*EC!H16+mm!I16*EC!I16+mm!J16*EC!J16+mm!K16*EC!K16+mm!L16*EC!L16+mm!M16*EC!M16+mm!N16*EC!N16)/mm!O16</f>
        <v>2.6959868731331564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6.1865470152165427</v>
      </c>
      <c r="D18" s="92">
        <v>2.2125426153195091</v>
      </c>
      <c r="E18" s="92">
        <v>4.1390648887984121</v>
      </c>
      <c r="F18" s="92">
        <v>4.2555664845173045</v>
      </c>
      <c r="G18" s="92">
        <v>3.5901660785344243</v>
      </c>
      <c r="H18" s="92">
        <v>1.8256041098853557</v>
      </c>
      <c r="I18" s="92">
        <v>1.2342220984403487</v>
      </c>
      <c r="J18" s="92">
        <v>2.2598296452796616</v>
      </c>
      <c r="K18" s="92">
        <v>4.4582785808147172</v>
      </c>
      <c r="L18" s="92">
        <v>1.4313126334174269</v>
      </c>
      <c r="M18" s="92">
        <v>3.0506311890838207</v>
      </c>
      <c r="N18" s="93">
        <v>3.8144419438605168</v>
      </c>
      <c r="O18" s="91">
        <f t="shared" ref="O18:O39" si="2">MAX(C18:N18)</f>
        <v>6.1865470152165427</v>
      </c>
      <c r="P18" s="93">
        <f t="shared" ref="P18:P39" si="3">MIN(C18:N18)</f>
        <v>1.2342220984403487</v>
      </c>
      <c r="Q18" s="176">
        <f>(mm!C18*EC!C18+mm!D18*EC!D18+mm!E18*EC!E18+mm!F18*EC!F18+mm!G18*EC!G18+mm!H18*EC!H18+mm!I18*EC!I18+mm!J18*EC!J18+mm!K18*EC!K18+mm!L18*EC!L18+mm!M18*EC!M18+mm!N18*EC!N18)/mm!O18</f>
        <v>2.6755369627643169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2.57</v>
      </c>
      <c r="D19" s="92">
        <v>2.82</v>
      </c>
      <c r="E19" s="92">
        <v>3.57</v>
      </c>
      <c r="F19" s="180"/>
      <c r="G19" s="92">
        <v>3.62</v>
      </c>
      <c r="H19" s="92">
        <v>2.67</v>
      </c>
      <c r="I19" s="92">
        <v>1.2730000000000001</v>
      </c>
      <c r="J19" s="92">
        <v>1.514</v>
      </c>
      <c r="K19" s="92">
        <v>3.03</v>
      </c>
      <c r="L19" s="92">
        <v>2.59</v>
      </c>
      <c r="M19" s="92">
        <v>2.2000000000000002</v>
      </c>
      <c r="N19" s="93">
        <v>2.38</v>
      </c>
      <c r="O19" s="91">
        <f t="shared" si="2"/>
        <v>3.62</v>
      </c>
      <c r="P19" s="93">
        <f t="shared" si="3"/>
        <v>1.2730000000000001</v>
      </c>
      <c r="Q19" s="176">
        <f>(mm!C19*EC!C19+mm!D19*EC!D19+mm!E19*EC!E19+mm!F19*EC!F19+mm!G19*EC!G19+mm!H19*EC!H19+mm!I19*EC!I19+mm!J19*EC!J19+mm!K19*EC!K19+mm!L19*EC!L19+mm!M19*EC!M19+mm!N19*EC!N19)/mm!O19</f>
        <v>2.4251805674978502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2.76</v>
      </c>
      <c r="D20" s="92">
        <v>2.16</v>
      </c>
      <c r="E20" s="92">
        <v>1.94</v>
      </c>
      <c r="F20" s="92">
        <v>5.43</v>
      </c>
      <c r="G20" s="92">
        <v>4.4400000000000004</v>
      </c>
      <c r="H20" s="92">
        <v>5.15</v>
      </c>
      <c r="I20" s="92">
        <v>1.518</v>
      </c>
      <c r="J20" s="101">
        <v>2.2000000000000002</v>
      </c>
      <c r="K20" s="92">
        <v>5.62</v>
      </c>
      <c r="L20" s="92">
        <v>3.14</v>
      </c>
      <c r="M20" s="92">
        <v>5.09</v>
      </c>
      <c r="N20" s="93">
        <v>2.1800000000000002</v>
      </c>
      <c r="O20" s="91">
        <f t="shared" si="2"/>
        <v>5.62</v>
      </c>
      <c r="P20" s="93">
        <f t="shared" si="3"/>
        <v>1.518</v>
      </c>
      <c r="Q20" s="176">
        <f>(mm!C20*EC!C20+mm!D20*EC!D20+mm!E20*EC!E20+mm!F20*EC!F20+mm!G20*EC!G20+mm!H20*EC!H20+mm!I20*EC!I20+mm!J20*EC!J20+mm!K20*EC!K20+mm!L20*EC!L20+mm!M20*EC!M20+mm!N20*EC!N20)/mm!O20</f>
        <v>3.0845824561403514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2.36</v>
      </c>
      <c r="D21" s="92">
        <v>1.81</v>
      </c>
      <c r="E21" s="92">
        <v>4.75</v>
      </c>
      <c r="F21" s="92"/>
      <c r="G21" s="92">
        <v>3.42</v>
      </c>
      <c r="H21" s="92">
        <v>2.8</v>
      </c>
      <c r="I21" s="92">
        <v>0.97</v>
      </c>
      <c r="J21" s="92">
        <v>1.36</v>
      </c>
      <c r="K21" s="92">
        <v>2.33</v>
      </c>
      <c r="L21" s="92">
        <v>2.61</v>
      </c>
      <c r="M21" s="92"/>
      <c r="N21" s="93"/>
      <c r="O21" s="91">
        <f t="shared" si="2"/>
        <v>4.75</v>
      </c>
      <c r="P21" s="93">
        <f t="shared" si="3"/>
        <v>0.97</v>
      </c>
      <c r="Q21" s="179">
        <f>(mm!C21*EC!C21+mm!D21*EC!D21+mm!E21*EC!E21+mm!F21*EC!F21+mm!G21*EC!G21+mm!H21*EC!H21+mm!I21*EC!I21+mm!J21*EC!J21+mm!K21*EC!K21+mm!L21*EC!L21+mm!M21*EC!M21+mm!N21*EC!N21)/mm!O21</f>
        <v>2.2544251012145748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3.6549948033132815</v>
      </c>
      <c r="D22" s="92">
        <v>2.0493723974269042</v>
      </c>
      <c r="E22" s="92">
        <v>4.6944305668262833</v>
      </c>
      <c r="F22" s="92">
        <v>6.9294229189729677</v>
      </c>
      <c r="G22" s="92">
        <v>3.8362318840579714</v>
      </c>
      <c r="H22" s="92">
        <v>2.9994157160963244</v>
      </c>
      <c r="I22" s="92">
        <v>1.3245734843805443</v>
      </c>
      <c r="J22" s="92">
        <v>2.4010719736715469</v>
      </c>
      <c r="K22" s="92">
        <v>2.1489852898311761</v>
      </c>
      <c r="L22" s="92">
        <v>1.8253377608325054</v>
      </c>
      <c r="M22" s="92">
        <v>5.6200633227795374</v>
      </c>
      <c r="N22" s="93">
        <v>4.2501041666666666</v>
      </c>
      <c r="O22" s="91">
        <f t="shared" si="2"/>
        <v>6.9294229189729677</v>
      </c>
      <c r="P22" s="93">
        <f t="shared" si="3"/>
        <v>1.3245734843805443</v>
      </c>
      <c r="Q22" s="176">
        <f>(mm!C22*EC!C22+mm!D22*EC!D22+mm!E22*EC!E22+mm!F22*EC!F22+mm!G22*EC!G22+mm!H22*EC!H22+mm!I22*EC!I22+mm!J22*EC!J22+mm!K22*EC!K22+mm!L22*EC!L22+mm!M22*EC!M22+mm!N22*EC!N22)/mm!O22</f>
        <v>2.7809627396849139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3.37</v>
      </c>
      <c r="D23" s="92">
        <v>2.41</v>
      </c>
      <c r="E23" s="92">
        <v>3.65</v>
      </c>
      <c r="F23" s="92">
        <v>4.95</v>
      </c>
      <c r="G23" s="92">
        <v>3.58</v>
      </c>
      <c r="H23" s="92">
        <v>3.33</v>
      </c>
      <c r="I23" s="92">
        <v>1.58</v>
      </c>
      <c r="J23" s="92">
        <v>2.63</v>
      </c>
      <c r="K23" s="92">
        <v>1.71</v>
      </c>
      <c r="L23" s="92">
        <v>3.96</v>
      </c>
      <c r="M23" s="92">
        <v>3.71</v>
      </c>
      <c r="N23" s="93">
        <v>5.1100000000000003</v>
      </c>
      <c r="O23" s="91">
        <f t="shared" si="2"/>
        <v>5.1100000000000003</v>
      </c>
      <c r="P23" s="93">
        <f t="shared" si="3"/>
        <v>1.58</v>
      </c>
      <c r="Q23" s="176">
        <f>(mm!C23*EC!C23+mm!D23*EC!D23+mm!E23*EC!E23+mm!F23*EC!F23+mm!G23*EC!G23+mm!H23*EC!H23+mm!I23*EC!I23+mm!J23*EC!J23+mm!K23*EC!K23+mm!L23*EC!L23+mm!M23*EC!M23+mm!N23*EC!N23)/mm!O23</f>
        <v>3.2611571230914875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3.99</v>
      </c>
      <c r="D24" s="92">
        <v>2.5299999999999998</v>
      </c>
      <c r="E24" s="92">
        <v>3.61</v>
      </c>
      <c r="F24" s="92">
        <v>4.51</v>
      </c>
      <c r="G24" s="92">
        <v>3.89</v>
      </c>
      <c r="H24" s="92">
        <v>2.98</v>
      </c>
      <c r="I24" s="92">
        <v>1.42</v>
      </c>
      <c r="J24" s="92">
        <v>2.79</v>
      </c>
      <c r="K24" s="92">
        <v>2.06</v>
      </c>
      <c r="L24" s="92">
        <v>2.66</v>
      </c>
      <c r="M24" s="92">
        <v>3.64</v>
      </c>
      <c r="N24" s="93">
        <v>4.76</v>
      </c>
      <c r="O24" s="91">
        <f t="shared" si="2"/>
        <v>4.76</v>
      </c>
      <c r="P24" s="93">
        <f t="shared" si="3"/>
        <v>1.42</v>
      </c>
      <c r="Q24" s="176">
        <f>(mm!C24*EC!C24+mm!D24*EC!D24+mm!E24*EC!E24+mm!F24*EC!F24+mm!G24*EC!G24+mm!H24*EC!H24+mm!I24*EC!I24+mm!J24*EC!J24+mm!K24*EC!K24+mm!L24*EC!L24+mm!M24*EC!M24+mm!N24*EC!N24)/mm!O24</f>
        <v>3.0885525112415215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3.261451500348918</v>
      </c>
      <c r="D25" s="92">
        <v>1.8518106060606063</v>
      </c>
      <c r="E25" s="142">
        <v>2.3500218558282207</v>
      </c>
      <c r="F25" s="142">
        <v>3.4325921638468384</v>
      </c>
      <c r="G25" s="142">
        <v>2.7536759539672921</v>
      </c>
      <c r="H25" s="142">
        <v>1.4514323145568067</v>
      </c>
      <c r="I25" s="142">
        <v>2.4161047564028499</v>
      </c>
      <c r="J25" s="142">
        <v>1.5301765316718585</v>
      </c>
      <c r="K25" s="142">
        <v>1.4951706112966456</v>
      </c>
      <c r="L25" s="142">
        <v>2.7311022222222223</v>
      </c>
      <c r="M25" s="142">
        <v>1.292671447196871</v>
      </c>
      <c r="N25" s="143">
        <v>2.7287585451358458</v>
      </c>
      <c r="O25" s="141">
        <f t="shared" si="2"/>
        <v>3.4325921638468384</v>
      </c>
      <c r="P25" s="143">
        <f t="shared" si="3"/>
        <v>1.292671447196871</v>
      </c>
      <c r="Q25" s="183">
        <f>(mm!C25*EC!C25+mm!D25*EC!D25+mm!E25*EC!E25+mm!F25*EC!F25+mm!G25*EC!G25+mm!H25*EC!H25+mm!I25*EC!I25+mm!J25*EC!J25+mm!K25*EC!K25+mm!L25*EC!L25+mm!M25*EC!M25+mm!N25*EC!N25)/mm!O25</f>
        <v>2.17451317660095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3.6020103703703703</v>
      </c>
      <c r="D26" s="149">
        <v>2.0051082499904203</v>
      </c>
      <c r="E26" s="149">
        <v>1.5545714739439545</v>
      </c>
      <c r="F26" s="149">
        <v>1.5774685522887977</v>
      </c>
      <c r="G26" s="149">
        <v>2.7738188534385979</v>
      </c>
      <c r="H26" s="149">
        <v>2.0432386604493424</v>
      </c>
      <c r="I26" s="149">
        <v>1.8655470914127426</v>
      </c>
      <c r="J26" s="149">
        <v>2.66582208588957</v>
      </c>
      <c r="K26" s="149">
        <v>6.791963490650045</v>
      </c>
      <c r="L26" s="149">
        <v>5.6954929971988797</v>
      </c>
      <c r="M26" s="149">
        <v>5.6622879330943832</v>
      </c>
      <c r="N26" s="150">
        <v>4.6292393736017896</v>
      </c>
      <c r="O26" s="94">
        <f t="shared" si="2"/>
        <v>6.791963490650045</v>
      </c>
      <c r="P26" s="150">
        <f t="shared" si="3"/>
        <v>1.5545714739439545</v>
      </c>
      <c r="Q26" s="175">
        <f>(mm!C26*EC!C26+mm!D26*EC!D26+mm!E26*EC!E26+mm!F26*EC!F26+mm!G26*EC!G26+mm!H26*EC!H26+mm!I26*EC!I26+mm!J26*EC!J26+mm!K26*EC!K26+mm!L26*EC!L26+mm!M26*EC!M26+mm!N26*EC!N26)/mm!O26</f>
        <v>3.7112071551903218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2.97</v>
      </c>
      <c r="D27" s="92">
        <v>1.37</v>
      </c>
      <c r="E27" s="92">
        <v>1.1499999999999999</v>
      </c>
      <c r="F27" s="92">
        <v>1.62</v>
      </c>
      <c r="G27" s="92">
        <v>2</v>
      </c>
      <c r="H27" s="92">
        <v>1.43</v>
      </c>
      <c r="I27" s="92">
        <v>1.77</v>
      </c>
      <c r="J27" s="92">
        <v>2.89</v>
      </c>
      <c r="K27" s="92">
        <v>7.63</v>
      </c>
      <c r="L27" s="92">
        <v>7.51</v>
      </c>
      <c r="M27" s="92">
        <v>6.59</v>
      </c>
      <c r="N27" s="93">
        <v>3.98</v>
      </c>
      <c r="O27" s="91">
        <f t="shared" si="2"/>
        <v>7.63</v>
      </c>
      <c r="P27" s="93">
        <f t="shared" si="3"/>
        <v>1.1499999999999999</v>
      </c>
      <c r="Q27" s="176">
        <f>(mm!C27*EC!C27+mm!D27*EC!D27+mm!E27*EC!E27+mm!F27*EC!F27+mm!G27*EC!G27+mm!H27*EC!H27+mm!I27*EC!I27+mm!J27*EC!J27+mm!K27*EC!K27+mm!L27*EC!L27+mm!M27*EC!M27+mm!N27*EC!N27)/mm!O27</f>
        <v>3.7876501291488434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2.6723806793750895</v>
      </c>
      <c r="D28" s="92">
        <v>3.2324302788844621</v>
      </c>
      <c r="E28" s="92">
        <v>1.0998039215686275</v>
      </c>
      <c r="F28" s="92">
        <v>1.0426188507647787</v>
      </c>
      <c r="G28" s="92">
        <v>1.648449954710145</v>
      </c>
      <c r="H28" s="92">
        <v>0.83024736842105251</v>
      </c>
      <c r="I28" s="92">
        <v>1.4573771790808243</v>
      </c>
      <c r="J28" s="92">
        <v>4.0692836521111513</v>
      </c>
      <c r="K28" s="92">
        <v>7.080231900452489</v>
      </c>
      <c r="L28" s="92">
        <v>5.5158611238008231</v>
      </c>
      <c r="M28" s="92">
        <v>5.8703850171616176</v>
      </c>
      <c r="N28" s="93">
        <v>3.8629758326319577</v>
      </c>
      <c r="O28" s="91">
        <f t="shared" si="2"/>
        <v>7.080231900452489</v>
      </c>
      <c r="P28" s="93">
        <f t="shared" si="3"/>
        <v>0.83024736842105251</v>
      </c>
      <c r="Q28" s="176">
        <f>(mm!C28*EC!C28+mm!D28*EC!D28+mm!E28*EC!E28+mm!F28*EC!F28+mm!G28*EC!G28+mm!H28*EC!H28+mm!I28*EC!I28+mm!J28*EC!J28+mm!K28*EC!K28+mm!L28*EC!L28+mm!M28*EC!M28+mm!N28*EC!N28)/mm!O28</f>
        <v>3.4284431206010213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1.872434336963485</v>
      </c>
      <c r="D29" s="92">
        <v>2.3573114314448542</v>
      </c>
      <c r="E29" s="92">
        <v>1.847122736418511</v>
      </c>
      <c r="F29" s="92">
        <v>1.028134382022472</v>
      </c>
      <c r="G29" s="92">
        <v>1.1480259740259742</v>
      </c>
      <c r="H29" s="92">
        <v>1.1933084016393445</v>
      </c>
      <c r="I29" s="92">
        <v>1.7656306677658695</v>
      </c>
      <c r="J29" s="92">
        <v>2.7440517706273595</v>
      </c>
      <c r="K29" s="92">
        <v>7.3741990521327017</v>
      </c>
      <c r="L29" s="92">
        <v>6.960303893637227</v>
      </c>
      <c r="M29" s="92">
        <v>8.3774358974358965</v>
      </c>
      <c r="N29" s="93">
        <v>8.1418654434250772</v>
      </c>
      <c r="O29" s="91">
        <f t="shared" si="2"/>
        <v>8.3774358974358965</v>
      </c>
      <c r="P29" s="93">
        <f t="shared" si="3"/>
        <v>1.028134382022472</v>
      </c>
      <c r="Q29" s="176">
        <f>(mm!C29*EC!C29+mm!D29*EC!D29+mm!E29*EC!E29+mm!F29*EC!F29+mm!G29*EC!G29+mm!H29*EC!H29+mm!I29*EC!I29+mm!J29*EC!J29+mm!K29*EC!K29+mm!L29*EC!L29+mm!M29*EC!M29+mm!N29*EC!N29)/mm!O29</f>
        <v>3.9802081683650288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2.3977804014167652</v>
      </c>
      <c r="D30" s="92">
        <v>2.5359130599848143</v>
      </c>
      <c r="E30" s="92">
        <v>2.4360562364816154</v>
      </c>
      <c r="F30" s="92">
        <v>1.9424003673094583</v>
      </c>
      <c r="G30" s="92">
        <v>2.8951277013752463</v>
      </c>
      <c r="H30" s="92">
        <v>2.8594908116385906</v>
      </c>
      <c r="I30" s="92">
        <v>2.0816341875095903</v>
      </c>
      <c r="J30" s="92">
        <v>2.217004366812227</v>
      </c>
      <c r="K30" s="92">
        <v>2.8222507708119222</v>
      </c>
      <c r="L30" s="92">
        <v>2.4757863797692989</v>
      </c>
      <c r="M30" s="92">
        <v>2.5561649982740762</v>
      </c>
      <c r="N30" s="93">
        <v>1.6957961783439492</v>
      </c>
      <c r="O30" s="91">
        <f t="shared" si="2"/>
        <v>2.8951277013752463</v>
      </c>
      <c r="P30" s="93">
        <f t="shared" si="3"/>
        <v>1.6957961783439492</v>
      </c>
      <c r="Q30" s="176">
        <f>(mm!C30*EC!C30+mm!D30*EC!D30+mm!E30*EC!E30+mm!F30*EC!F30+mm!G30*EC!G30+mm!H30*EC!H30+mm!I30*EC!I30+mm!J30*EC!J30+mm!K30*EC!K30+mm!L30*EC!L30+mm!M30*EC!M30+mm!N30*EC!N30)/mm!O30</f>
        <v>2.4483452933132206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2.1865238095238095</v>
      </c>
      <c r="D31" s="92">
        <v>1.9130896358543417</v>
      </c>
      <c r="E31" s="92">
        <v>2.2588258805895576</v>
      </c>
      <c r="F31" s="92">
        <v>2.542188766647365</v>
      </c>
      <c r="G31" s="92">
        <v>2.5586027640420945</v>
      </c>
      <c r="H31" s="92">
        <v>1.416322847682119</v>
      </c>
      <c r="I31" s="92">
        <v>1.7651068376068377</v>
      </c>
      <c r="J31" s="92">
        <v>2.0676146506617421</v>
      </c>
      <c r="K31" s="92">
        <v>1.540329853862213</v>
      </c>
      <c r="L31" s="92">
        <v>1.540329853862213</v>
      </c>
      <c r="M31" s="92">
        <v>1.2001036269430052</v>
      </c>
      <c r="N31" s="93">
        <v>2.1298600148920324</v>
      </c>
      <c r="O31" s="91">
        <f t="shared" si="2"/>
        <v>2.5586027640420945</v>
      </c>
      <c r="P31" s="93">
        <f t="shared" si="3"/>
        <v>1.2001036269430052</v>
      </c>
      <c r="Q31" s="176">
        <f>(mm!C31*EC!C31+mm!D31*EC!D31+mm!E31*EC!E31+mm!F31*EC!F31+mm!G31*EC!G31+mm!H31*EC!H31+mm!I31*EC!I31+mm!J31*EC!J31+mm!K31*EC!K31+mm!L31*EC!L31+mm!M31*EC!M31+mm!N31*EC!N31)/mm!O31</f>
        <v>1.9706098884135315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2.4700000000000002</v>
      </c>
      <c r="D32" s="92">
        <v>2.06</v>
      </c>
      <c r="E32" s="92">
        <v>2.1800000000000002</v>
      </c>
      <c r="F32" s="92">
        <v>4.83</v>
      </c>
      <c r="G32" s="92">
        <v>2.68</v>
      </c>
      <c r="H32" s="92">
        <v>3.65</v>
      </c>
      <c r="I32" s="92">
        <v>3.64</v>
      </c>
      <c r="J32" s="92">
        <v>2.23</v>
      </c>
      <c r="K32" s="92">
        <v>2.15</v>
      </c>
      <c r="L32" s="92">
        <v>3.05</v>
      </c>
      <c r="M32" s="92">
        <v>2.92</v>
      </c>
      <c r="N32" s="93">
        <v>1.75</v>
      </c>
      <c r="O32" s="91">
        <f t="shared" si="2"/>
        <v>4.83</v>
      </c>
      <c r="P32" s="93">
        <f t="shared" si="3"/>
        <v>1.75</v>
      </c>
      <c r="Q32" s="176">
        <f>(mm!C32*EC!C32+mm!D32*EC!D32+mm!E32*EC!E32+mm!F32*EC!F32+mm!G32*EC!G32+mm!H32*EC!H32+mm!I32*EC!I32+mm!J32*EC!J32+mm!K32*EC!K32+mm!L32*EC!L32+mm!M32*EC!M32+mm!N32*EC!N32)/mm!O32</f>
        <v>2.7701183306308392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2.8377059986816087</v>
      </c>
      <c r="D33" s="92">
        <v>2.2981284916201119</v>
      </c>
      <c r="E33" s="92">
        <v>2.1742690730106644</v>
      </c>
      <c r="F33" s="92">
        <v>2.5104563380281695</v>
      </c>
      <c r="G33" s="92">
        <v>1.9392227069905803</v>
      </c>
      <c r="H33" s="92">
        <v>1.484421229122332</v>
      </c>
      <c r="I33" s="92">
        <v>2.3969111969111969</v>
      </c>
      <c r="J33" s="92">
        <v>1.7264596273291926</v>
      </c>
      <c r="K33" s="92">
        <v>1.9856609642301712</v>
      </c>
      <c r="L33" s="92">
        <v>1.2035045933991153</v>
      </c>
      <c r="M33" s="92">
        <v>2.5379819277108431</v>
      </c>
      <c r="N33" s="93">
        <v>1.5400659274797723</v>
      </c>
      <c r="O33" s="91">
        <f t="shared" si="2"/>
        <v>2.8377059986816087</v>
      </c>
      <c r="P33" s="93">
        <f t="shared" si="3"/>
        <v>1.2035045933991153</v>
      </c>
      <c r="Q33" s="176">
        <f>(mm!C33*EC!C33+mm!D33*EC!D33+mm!E33*EC!E33+mm!F33*EC!F33+mm!G33*EC!G33+mm!H33*EC!H33+mm!I33*EC!I33+mm!J33*EC!J33+mm!K33*EC!K33+mm!L33*EC!L33+mm!M33*EC!M33+mm!N33*EC!N33)/mm!O33</f>
        <v>1.942546436452754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4.9219614799797258</v>
      </c>
      <c r="D34" s="92">
        <v>1.5779359069537244</v>
      </c>
      <c r="E34" s="92">
        <v>1.8068788800973827</v>
      </c>
      <c r="F34" s="92">
        <v>1.4201244813278009</v>
      </c>
      <c r="G34" s="92">
        <v>2.2600123870591662</v>
      </c>
      <c r="H34" s="92">
        <v>1.1551186440677967</v>
      </c>
      <c r="I34" s="92">
        <v>2.4544297142857143</v>
      </c>
      <c r="J34" s="92">
        <v>2.7262176165803109</v>
      </c>
      <c r="K34" s="92">
        <v>3.0969777458722185</v>
      </c>
      <c r="L34" s="92">
        <v>2.8611556111806422</v>
      </c>
      <c r="M34" s="92">
        <v>3.0652224824355976</v>
      </c>
      <c r="N34" s="93">
        <v>1.9503570504527816</v>
      </c>
      <c r="O34" s="91">
        <f t="shared" si="2"/>
        <v>4.9219614799797258</v>
      </c>
      <c r="P34" s="93">
        <f t="shared" si="3"/>
        <v>1.1551186440677967</v>
      </c>
      <c r="Q34" s="176">
        <f>(mm!C34*EC!C34+mm!D34*EC!D34+mm!E34*EC!E34+mm!F34*EC!F34+mm!G34*EC!G34+mm!H34*EC!H34+mm!I34*EC!I34+mm!J34*EC!J34+mm!K34*EC!K34+mm!L34*EC!L34+mm!M34*EC!M34+mm!N34*EC!N34)/mm!O34</f>
        <v>2.1259353961556493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3.2763367367285174</v>
      </c>
      <c r="D35" s="92">
        <v>2.2359180663214824</v>
      </c>
      <c r="E35" s="92">
        <v>1.5880419483526063</v>
      </c>
      <c r="F35" s="92">
        <v>1.0535618604468973</v>
      </c>
      <c r="G35" s="92">
        <v>1.4193081346287748</v>
      </c>
      <c r="H35" s="92">
        <v>0.82262336672437353</v>
      </c>
      <c r="I35" s="92">
        <v>0.69724893887845252</v>
      </c>
      <c r="J35" s="92">
        <v>1.8958027999196196</v>
      </c>
      <c r="K35" s="92"/>
      <c r="L35" s="92"/>
      <c r="M35" s="92"/>
      <c r="N35" s="93"/>
      <c r="O35" s="91">
        <f t="shared" si="2"/>
        <v>3.2763367367285174</v>
      </c>
      <c r="P35" s="93">
        <f t="shared" si="3"/>
        <v>0.69724893887845252</v>
      </c>
      <c r="Q35" s="179">
        <f>(mm!C35*EC!C35+mm!D35*EC!D35+mm!E35*EC!E35+mm!F35*EC!F35+mm!G35*EC!G35+mm!H35*EC!H35+mm!I35*EC!I35+mm!J35*EC!J35+mm!K35*EC!K35+mm!L35*EC!L35+mm!M35*EC!M35+mm!N35*EC!N35)/mm!O35</f>
        <v>1.4099870951492506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4.069331075359865</v>
      </c>
      <c r="D36" s="92">
        <v>1.6169554629926306</v>
      </c>
      <c r="E36" s="92">
        <v>2.0998219870098627</v>
      </c>
      <c r="F36" s="92">
        <v>1.8936121087737301</v>
      </c>
      <c r="G36" s="92">
        <v>3.248538514324927</v>
      </c>
      <c r="H36" s="92">
        <v>0.71051205715986887</v>
      </c>
      <c r="I36" s="92">
        <v>1.5923441597740569</v>
      </c>
      <c r="J36" s="92">
        <v>2.7423104693140794</v>
      </c>
      <c r="K36" s="92">
        <v>2.5961201716738196</v>
      </c>
      <c r="L36" s="92">
        <v>2.154133949191686</v>
      </c>
      <c r="M36" s="92">
        <v>2.4777878787878791</v>
      </c>
      <c r="N36" s="93">
        <v>1.5917468293850205</v>
      </c>
      <c r="O36" s="91">
        <f t="shared" si="2"/>
        <v>4.069331075359865</v>
      </c>
      <c r="P36" s="93">
        <f t="shared" si="3"/>
        <v>0.71051205715986887</v>
      </c>
      <c r="Q36" s="176">
        <f>(mm!C36*EC!C36+mm!D36*EC!D36+mm!E36*EC!E36+mm!F36*EC!F36+mm!G36*EC!G36+mm!H36*EC!H36+mm!I36*EC!I36+mm!J36*EC!J36+mm!K36*EC!K36+mm!L36*EC!L36+mm!M36*EC!M36+mm!N36*EC!N36)/mm!O36</f>
        <v>2.0196461029585486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3.8438512179065172</v>
      </c>
      <c r="D37" s="92">
        <v>2.1370458404074704</v>
      </c>
      <c r="E37" s="92">
        <v>0.99765472312703574</v>
      </c>
      <c r="F37" s="92">
        <v>1.7759894459102903</v>
      </c>
      <c r="G37" s="92">
        <v>3.6093103448275863</v>
      </c>
      <c r="H37" s="92">
        <v>0.90469933184855233</v>
      </c>
      <c r="I37" s="92">
        <v>1.6965629228687416</v>
      </c>
      <c r="J37" s="92">
        <v>2.123963963963964</v>
      </c>
      <c r="K37" s="92">
        <v>2.6398876404494382</v>
      </c>
      <c r="L37" s="92">
        <v>4.5893704600484266</v>
      </c>
      <c r="M37" s="92">
        <v>3.7079999999999997</v>
      </c>
      <c r="N37" s="93">
        <v>2.0099999999999998</v>
      </c>
      <c r="O37" s="91">
        <f t="shared" si="2"/>
        <v>4.5893704600484266</v>
      </c>
      <c r="P37" s="93">
        <f t="shared" si="3"/>
        <v>0.90469933184855233</v>
      </c>
      <c r="Q37" s="176">
        <f>(mm!C37*EC!C37+mm!D37*EC!D37+mm!E37*EC!E37+mm!F37*EC!F37+mm!G37*EC!G37+mm!H37*EC!H37+mm!I37*EC!I37+mm!J37*EC!J37+mm!K37*EC!K37+mm!L37*EC!L37+mm!M37*EC!M37+mm!N37*EC!N37)/mm!O37</f>
        <v>2.1951437424685833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2.2058961474036853</v>
      </c>
      <c r="D38" s="92">
        <v>1.2132275352275352</v>
      </c>
      <c r="E38" s="92">
        <v>1.6520723636886778</v>
      </c>
      <c r="F38" s="92">
        <v>1.346262059035277</v>
      </c>
      <c r="G38" s="92">
        <v>1.8013335147639136</v>
      </c>
      <c r="H38" s="92">
        <v>0.96866851225264017</v>
      </c>
      <c r="I38" s="92">
        <v>1.2127838371863267</v>
      </c>
      <c r="J38" s="92">
        <v>0.92541725888324866</v>
      </c>
      <c r="K38" s="92">
        <v>3.362526315789474</v>
      </c>
      <c r="L38" s="92">
        <v>1.5576817472698909</v>
      </c>
      <c r="M38" s="92">
        <v>2.7959726443768997</v>
      </c>
      <c r="N38" s="93">
        <v>3.4090246111562243</v>
      </c>
      <c r="O38" s="91">
        <f t="shared" si="2"/>
        <v>3.4090246111562243</v>
      </c>
      <c r="P38" s="93">
        <f t="shared" si="3"/>
        <v>0.92541725888324866</v>
      </c>
      <c r="Q38" s="176">
        <f>(mm!C38*EC!C38+mm!D38*EC!D38+mm!E38*EC!E38+mm!F38*EC!F38+mm!G38*EC!G38+mm!H38*EC!H38+mm!I38*EC!I38+mm!J38*EC!J38+mm!K38*EC!K38+mm!L38*EC!L38+mm!M38*EC!M38+mm!N38*EC!N38)/mm!O38</f>
        <v>1.6340471091674837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3.7299273021001618</v>
      </c>
      <c r="D39" s="142">
        <v>1.5746136363636363</v>
      </c>
      <c r="E39" s="142">
        <v>1.9162645772594753</v>
      </c>
      <c r="F39" s="142">
        <v>1.8850051724137931</v>
      </c>
      <c r="G39" s="142">
        <v>3.8506399999999998</v>
      </c>
      <c r="H39" s="142">
        <v>1.621001583531275</v>
      </c>
      <c r="I39" s="142">
        <v>1.4200756608933454</v>
      </c>
      <c r="J39" s="142">
        <v>2.2039768339768342</v>
      </c>
      <c r="K39" s="142">
        <v>2.8864418212478919</v>
      </c>
      <c r="L39" s="142">
        <v>2.3882917628945339</v>
      </c>
      <c r="M39" s="142">
        <v>2.6247320656871218</v>
      </c>
      <c r="N39" s="143">
        <v>2.6035901455767076</v>
      </c>
      <c r="O39" s="122">
        <f t="shared" si="2"/>
        <v>3.8506399999999998</v>
      </c>
      <c r="P39" s="124">
        <f t="shared" si="3"/>
        <v>1.4200756608933454</v>
      </c>
      <c r="Q39" s="183">
        <f>(mm!C39*EC!C39+mm!D39*EC!D39+mm!E39*EC!E39+mm!F39*EC!F39+mm!G39*EC!G39+mm!H39*EC!H39+mm!I39*EC!I39+mm!J39*EC!J39+mm!K39*EC!K39+mm!L39*EC!L39+mm!M39*EC!M39+mm!N39*EC!N39)/mm!O39</f>
        <v>2.1438530736137067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2.98</v>
      </c>
      <c r="D41" s="134">
        <v>1.3029999999999999</v>
      </c>
      <c r="E41" s="134">
        <v>1.038</v>
      </c>
      <c r="F41" s="134">
        <v>1.036</v>
      </c>
      <c r="G41" s="134">
        <v>1.7629999999999999</v>
      </c>
      <c r="H41" s="134">
        <v>2.37</v>
      </c>
      <c r="I41" s="134">
        <v>1.333</v>
      </c>
      <c r="J41" s="134">
        <v>3.6</v>
      </c>
      <c r="K41" s="134">
        <v>7.4</v>
      </c>
      <c r="L41" s="134">
        <v>7.1</v>
      </c>
      <c r="M41" s="134">
        <v>6.6</v>
      </c>
      <c r="N41" s="135">
        <v>4</v>
      </c>
      <c r="O41" s="133">
        <f t="shared" ref="O41:O56" si="4">MAX(C41:N41)</f>
        <v>7.4</v>
      </c>
      <c r="P41" s="135">
        <f t="shared" ref="P41:P56" si="5">MIN(C41:N41)</f>
        <v>1.036</v>
      </c>
      <c r="Q41" s="182">
        <f>(mm!C41*EC!C41+mm!D41*EC!D41+mm!E41*EC!E41+mm!F41*EC!F41+mm!G41*EC!G41+mm!H41*EC!H41+mm!I41*EC!I41+mm!J41*EC!J41+mm!K41*EC!K41+mm!L41*EC!L41+mm!M41*EC!M41+mm!N41*EC!N41)/mm!O41</f>
        <v>3.6043224917785497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4.9432725392497883</v>
      </c>
      <c r="D42" s="92">
        <v>0.95077114937816043</v>
      </c>
      <c r="E42" s="92">
        <v>0.62381570996978852</v>
      </c>
      <c r="F42" s="92">
        <v>0.70294469812278026</v>
      </c>
      <c r="G42" s="92">
        <v>1.1699038145100973</v>
      </c>
      <c r="H42" s="92">
        <v>1.2817028951669389</v>
      </c>
      <c r="I42" s="92">
        <v>1.0291339227242962</v>
      </c>
      <c r="J42" s="101">
        <v>2.06</v>
      </c>
      <c r="K42" s="92">
        <v>4.4797275590551182</v>
      </c>
      <c r="L42" s="92">
        <v>5.6976677789642283</v>
      </c>
      <c r="M42" s="92">
        <v>7.9008376068376069</v>
      </c>
      <c r="N42" s="93">
        <v>2.1341919441019317</v>
      </c>
      <c r="O42" s="91">
        <f t="shared" si="4"/>
        <v>7.9008376068376069</v>
      </c>
      <c r="P42" s="93">
        <f t="shared" si="5"/>
        <v>0.62381570996978852</v>
      </c>
      <c r="Q42" s="176">
        <f>(mm!C42*EC!C42+mm!D42*EC!D42+mm!E42*EC!E42+mm!F42*EC!F42+mm!G42*EC!G42+mm!H42*EC!H42+mm!I42*EC!I42+mm!J42*EC!J42+mm!K42*EC!K42+mm!L42*EC!L42+mm!M42*EC!M42+mm!N42*EC!N42)/mm!O42</f>
        <v>2.2882142070489082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1.9611453744493392</v>
      </c>
      <c r="D43" s="92">
        <v>1.6049206349206349</v>
      </c>
      <c r="E43" s="92">
        <v>1.4325920873124147</v>
      </c>
      <c r="F43" s="92">
        <v>0.81078947368421062</v>
      </c>
      <c r="G43" s="92">
        <v>1.2724193548387097</v>
      </c>
      <c r="H43" s="92">
        <v>1.2088321167883214</v>
      </c>
      <c r="I43" s="92">
        <v>1.2530349344978167</v>
      </c>
      <c r="J43" s="92">
        <v>2.1002380952380952</v>
      </c>
      <c r="K43" s="92">
        <v>1.7606703910614527</v>
      </c>
      <c r="L43" s="92">
        <v>2.697967479674797</v>
      </c>
      <c r="M43" s="92">
        <v>2.0104545454545453</v>
      </c>
      <c r="N43" s="93">
        <v>2.2527165354330712</v>
      </c>
      <c r="O43" s="91">
        <f t="shared" si="4"/>
        <v>2.697967479674797</v>
      </c>
      <c r="P43" s="105">
        <f t="shared" si="5"/>
        <v>0.81078947368421062</v>
      </c>
      <c r="Q43" s="176">
        <f>(mm!C43*EC!C43+mm!D43*EC!D43+mm!E43*EC!E43+mm!F43*EC!F43+mm!G43*EC!G43+mm!H43*EC!H43+mm!I43*EC!I43+mm!J43*EC!J43+mm!K43*EC!K43+mm!L43*EC!L43+mm!M43*EC!M43+mm!N43*EC!N43)/mm!O43</f>
        <v>1.5744715730728986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1.9530000000000001</v>
      </c>
      <c r="D44" s="92">
        <v>1.0569999999999999</v>
      </c>
      <c r="E44" s="92">
        <v>0.85799999999999998</v>
      </c>
      <c r="F44" s="92">
        <v>1.111</v>
      </c>
      <c r="G44" s="92">
        <v>1.83</v>
      </c>
      <c r="H44" s="92">
        <v>1.04</v>
      </c>
      <c r="I44" s="92">
        <v>1.1399999999999999</v>
      </c>
      <c r="J44" s="92">
        <v>2</v>
      </c>
      <c r="K44" s="92">
        <v>2.1</v>
      </c>
      <c r="L44" s="92">
        <v>5.34</v>
      </c>
      <c r="M44" s="92">
        <v>5.29</v>
      </c>
      <c r="N44" s="93">
        <v>1.84</v>
      </c>
      <c r="O44" s="91">
        <f t="shared" si="4"/>
        <v>5.34</v>
      </c>
      <c r="P44" s="93">
        <f t="shared" si="5"/>
        <v>0.85799999999999998</v>
      </c>
      <c r="Q44" s="176">
        <f>(mm!C44*EC!C44+mm!D44*EC!D44+mm!E44*EC!E44+mm!F44*EC!F44+mm!G44*EC!G44+mm!H44*EC!H44+mm!I44*EC!I44+mm!J44*EC!J44+mm!K44*EC!K44+mm!L44*EC!L44+mm!M44*EC!M44+mm!N44*EC!N44)/mm!O44</f>
        <v>1.6311584186176926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1.0900000000000001</v>
      </c>
      <c r="D45" s="92">
        <v>0.56000000000000005</v>
      </c>
      <c r="E45" s="92">
        <v>1.431</v>
      </c>
      <c r="F45" s="92">
        <v>1.69</v>
      </c>
      <c r="G45" s="92">
        <v>1.98</v>
      </c>
      <c r="H45" s="184">
        <v>0.43</v>
      </c>
      <c r="I45" s="184">
        <v>1.21</v>
      </c>
      <c r="J45" s="92">
        <v>0.71</v>
      </c>
      <c r="K45" s="92">
        <v>2.5</v>
      </c>
      <c r="L45" s="92">
        <v>1.6</v>
      </c>
      <c r="M45" s="92">
        <v>2.72</v>
      </c>
      <c r="N45" s="93">
        <v>1.98</v>
      </c>
      <c r="O45" s="91">
        <f t="shared" si="4"/>
        <v>2.72</v>
      </c>
      <c r="P45" s="93">
        <f t="shared" si="5"/>
        <v>0.43</v>
      </c>
      <c r="Q45" s="186">
        <f>(mm!C45*EC!C45+mm!D45*EC!D45+mm!E45*EC!E45+mm!F45*EC!F45+mm!G45*EC!G45+mm!H45*EC!H45+mm!I45*EC!I45+mm!J45*EC!J45+mm!K45*EC!K45+mm!L45*EC!L45+mm!M45*EC!M45+mm!N45*EC!N45)/mm!O45</f>
        <v>1.4514707946409586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1.5801491951315274</v>
      </c>
      <c r="D46" s="142">
        <v>0.6139317773788151</v>
      </c>
      <c r="E46" s="142">
        <v>0.69963351314902233</v>
      </c>
      <c r="F46" s="142">
        <v>0.81255966081162923</v>
      </c>
      <c r="G46" s="142">
        <v>1.2824082852431988</v>
      </c>
      <c r="H46" s="142">
        <v>0.81132352941176478</v>
      </c>
      <c r="I46" s="142">
        <v>1.1811405814416569</v>
      </c>
      <c r="J46" s="142">
        <v>2.0245050505050508</v>
      </c>
      <c r="K46" s="142">
        <v>2.7125490196078434</v>
      </c>
      <c r="L46" s="142">
        <v>6.3853611940298514</v>
      </c>
      <c r="M46" s="142">
        <v>5.4120895522388066</v>
      </c>
      <c r="N46" s="143">
        <v>2.0558548895899054</v>
      </c>
      <c r="O46" s="141">
        <f t="shared" si="4"/>
        <v>6.3853611940298514</v>
      </c>
      <c r="P46" s="143">
        <f t="shared" si="5"/>
        <v>0.6139317773788151</v>
      </c>
      <c r="Q46" s="183">
        <f>(mm!C46*EC!C46+mm!D46*EC!D46+mm!E46*EC!E46+mm!F46*EC!F46+mm!G46*EC!G46+mm!H46*EC!H46+mm!I46*EC!I46+mm!J46*EC!J46+mm!K46*EC!K46+mm!L46*EC!L46+mm!M46*EC!M46+mm!N46*EC!N46)/mm!O46</f>
        <v>1.4443695645215278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2.91</v>
      </c>
      <c r="D47" s="149">
        <v>1.74</v>
      </c>
      <c r="E47" s="149">
        <v>0.48</v>
      </c>
      <c r="F47" s="149">
        <v>0.79</v>
      </c>
      <c r="G47" s="149">
        <v>2.59</v>
      </c>
      <c r="H47" s="149">
        <v>1.81</v>
      </c>
      <c r="I47" s="149">
        <v>1.88</v>
      </c>
      <c r="J47" s="149">
        <v>2.68</v>
      </c>
      <c r="K47" s="149">
        <v>2.89</v>
      </c>
      <c r="L47" s="149">
        <v>4.53</v>
      </c>
      <c r="M47" s="149">
        <v>2.31</v>
      </c>
      <c r="N47" s="150">
        <v>1.88</v>
      </c>
      <c r="O47" s="94">
        <f t="shared" si="4"/>
        <v>4.53</v>
      </c>
      <c r="P47" s="150">
        <f t="shared" si="5"/>
        <v>0.48</v>
      </c>
      <c r="Q47" s="175">
        <f>(mm!C47*EC!C47+mm!D47*EC!D47+mm!E47*EC!E47+mm!F47*EC!F47+mm!G47*EC!G47+mm!H47*EC!H47+mm!I47*EC!I47+mm!J47*EC!J47+mm!K47*EC!K47+mm!L47*EC!L47+mm!M47*EC!M47+mm!N47*EC!N47)/mm!O47</f>
        <v>1.5652464430894308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2.3824036005861418</v>
      </c>
      <c r="D48" s="92">
        <v>2.4039583333333332</v>
      </c>
      <c r="E48" s="92">
        <v>1.4988233866073235</v>
      </c>
      <c r="F48" s="92">
        <v>0.64943502454991808</v>
      </c>
      <c r="G48" s="92">
        <v>1.9766039470127057</v>
      </c>
      <c r="H48" s="92">
        <v>1.1079205032885331</v>
      </c>
      <c r="I48" s="92">
        <v>2.192653020011015</v>
      </c>
      <c r="J48" s="92">
        <v>3.6740013119055432</v>
      </c>
      <c r="K48" s="92">
        <v>2.9233927084828477</v>
      </c>
      <c r="L48" s="92">
        <v>4.8899740843123691</v>
      </c>
      <c r="M48" s="92">
        <v>2.7762191091954023</v>
      </c>
      <c r="N48" s="93">
        <v>1.6243395196506547</v>
      </c>
      <c r="O48" s="91">
        <f t="shared" si="4"/>
        <v>4.8899740843123691</v>
      </c>
      <c r="P48" s="93">
        <f t="shared" si="5"/>
        <v>0.64943502454991808</v>
      </c>
      <c r="Q48" s="182">
        <f>(mm!C48*EC!C48+mm!D48*EC!D48+mm!E48*EC!E48+mm!F48*EC!F48+mm!G48*EC!G48+mm!H48*EC!H48+mm!I48*EC!I48+mm!J48*EC!J48+mm!K48*EC!K48+mm!L48*EC!L48+mm!M48*EC!M48+mm!N48*EC!N48)/mm!O48</f>
        <v>2.0975842301710732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2.8270283030826855</v>
      </c>
      <c r="D49" s="92">
        <v>1.7938082851637767</v>
      </c>
      <c r="E49" s="92">
        <v>0.87404981245577829</v>
      </c>
      <c r="F49" s="92">
        <v>0.82252733979240999</v>
      </c>
      <c r="G49" s="92">
        <v>1.8023079744952906</v>
      </c>
      <c r="H49" s="92">
        <v>0.81261924524211404</v>
      </c>
      <c r="I49" s="101">
        <v>2.17</v>
      </c>
      <c r="J49" s="92"/>
      <c r="K49" s="101">
        <v>3.7672905935494092</v>
      </c>
      <c r="L49" s="92">
        <v>4.620465198570435</v>
      </c>
      <c r="M49" s="92">
        <v>3.5705468089768067</v>
      </c>
      <c r="N49" s="93">
        <v>1.5123427349323229</v>
      </c>
      <c r="O49" s="91">
        <f t="shared" si="4"/>
        <v>4.620465198570435</v>
      </c>
      <c r="P49" s="93">
        <f t="shared" si="5"/>
        <v>0.81261924524211404</v>
      </c>
      <c r="Q49" s="176">
        <f>(mm!C49*EC!C49+mm!D49*EC!D49+mm!E49*EC!E49+mm!F49*EC!F49+mm!G49*EC!G49+mm!H49*EC!H49+mm!I49*EC!I49+mm!J49*EC!J49+mm!K49*EC!K49+mm!L49*EC!L49+mm!M49*EC!M49+mm!N49*EC!N49)/mm!O49</f>
        <v>1.5362665536775764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0.8466708648194794</v>
      </c>
      <c r="D50" s="92">
        <v>2.1342651757188498</v>
      </c>
      <c r="E50" s="92">
        <v>1.0119892127905483</v>
      </c>
      <c r="F50" s="92">
        <v>0.5798371335504886</v>
      </c>
      <c r="G50" s="92">
        <v>1.2077824901544987</v>
      </c>
      <c r="H50" s="92">
        <v>0.72307034845496376</v>
      </c>
      <c r="I50" s="92">
        <v>1.0194365609348914</v>
      </c>
      <c r="J50" s="92">
        <v>1.9703891708967851</v>
      </c>
      <c r="K50" s="92">
        <v>2.9047379330766949</v>
      </c>
      <c r="L50" s="92">
        <v>6.6806528066528079</v>
      </c>
      <c r="M50" s="92">
        <v>4.1258988977575068</v>
      </c>
      <c r="N50" s="93">
        <v>3.213858845096242</v>
      </c>
      <c r="O50" s="91">
        <f t="shared" si="4"/>
        <v>6.6806528066528079</v>
      </c>
      <c r="P50" s="93">
        <f t="shared" si="5"/>
        <v>0.5798371335504886</v>
      </c>
      <c r="Q50" s="176">
        <f>(mm!C50*EC!C50+mm!D50*EC!D50+mm!E50*EC!E50+mm!F50*EC!F50+mm!G50*EC!G50+mm!H50*EC!H50+mm!I50*EC!I50+mm!J50*EC!J50+mm!K50*EC!K50+mm!L50*EC!L50+mm!M50*EC!M50+mm!N50*EC!N50)/mm!O50</f>
        <v>1.5447529976891867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1.1399999999999999</v>
      </c>
      <c r="D51" s="92">
        <v>2.44</v>
      </c>
      <c r="E51" s="92">
        <v>0.64</v>
      </c>
      <c r="F51" s="92">
        <v>0.92</v>
      </c>
      <c r="G51" s="92">
        <v>2.2599999999999998</v>
      </c>
      <c r="H51" s="92">
        <v>0.75</v>
      </c>
      <c r="I51" s="92">
        <v>1.86</v>
      </c>
      <c r="J51" s="92">
        <v>2.17</v>
      </c>
      <c r="K51" s="92">
        <v>1.84</v>
      </c>
      <c r="L51" s="92">
        <v>4.49</v>
      </c>
      <c r="M51" s="92">
        <v>3.18</v>
      </c>
      <c r="N51" s="93">
        <v>1.71</v>
      </c>
      <c r="O51" s="91">
        <f t="shared" si="4"/>
        <v>4.49</v>
      </c>
      <c r="P51" s="93">
        <f t="shared" si="5"/>
        <v>0.64</v>
      </c>
      <c r="Q51" s="176">
        <f>(mm!C51*EC!C51+mm!D51*EC!D51+mm!E51*EC!E51+mm!F51*EC!F51+mm!G51*EC!G51+mm!H51*EC!H51+mm!I51*EC!I51+mm!J51*EC!J51+mm!K51*EC!K51+mm!L51*EC!L51+mm!M51*EC!M51+mm!N51*EC!N51)/mm!O51</f>
        <v>1.4742499957850725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2.2000000000000002</v>
      </c>
      <c r="D52" s="92">
        <v>2.99</v>
      </c>
      <c r="E52" s="92">
        <v>0.73</v>
      </c>
      <c r="F52" s="92">
        <v>0.96</v>
      </c>
      <c r="G52" s="92">
        <v>2.46</v>
      </c>
      <c r="H52" s="92">
        <v>1.71</v>
      </c>
      <c r="I52" s="92">
        <v>1.56</v>
      </c>
      <c r="J52" s="92">
        <v>1.54</v>
      </c>
      <c r="K52" s="92">
        <v>1.97</v>
      </c>
      <c r="L52" s="92">
        <v>3.65</v>
      </c>
      <c r="M52" s="92">
        <v>1.93</v>
      </c>
      <c r="N52" s="93">
        <v>1.85</v>
      </c>
      <c r="O52" s="91">
        <f t="shared" si="4"/>
        <v>3.65</v>
      </c>
      <c r="P52" s="93">
        <f t="shared" si="5"/>
        <v>0.73</v>
      </c>
      <c r="Q52" s="176">
        <f>(mm!C52*EC!C52+mm!D52*EC!D52+mm!E52*EC!E52+mm!F52*EC!F52+mm!G52*EC!G52+mm!H52*EC!H52+mm!I52*EC!I52+mm!J52*EC!J52+mm!K52*EC!K52+mm!L52*EC!L52+mm!M52*EC!M52+mm!N52*EC!N52)/mm!O52</f>
        <v>1.3917632726340088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2.1012514940239044</v>
      </c>
      <c r="D53" s="92">
        <v>1.3310564381270904</v>
      </c>
      <c r="E53" s="92">
        <v>0.62154444509040174</v>
      </c>
      <c r="F53" s="92">
        <v>1.0327138021402054</v>
      </c>
      <c r="G53" s="92">
        <v>2.3519300225733635</v>
      </c>
      <c r="H53" s="155">
        <v>0.89091768222579892</v>
      </c>
      <c r="I53" s="92">
        <v>1.2426654551748009</v>
      </c>
      <c r="J53" s="92">
        <v>1.7892373720699901</v>
      </c>
      <c r="K53" s="92">
        <v>1.7605914260717412</v>
      </c>
      <c r="L53" s="92">
        <v>3.1980453289110007</v>
      </c>
      <c r="M53" s="92">
        <v>1.6431070150322122</v>
      </c>
      <c r="N53" s="93">
        <v>1.7246092579986385</v>
      </c>
      <c r="O53" s="91">
        <f t="shared" si="4"/>
        <v>3.1980453289110007</v>
      </c>
      <c r="P53" s="93">
        <f t="shared" si="5"/>
        <v>0.62154444509040174</v>
      </c>
      <c r="Q53" s="176">
        <f>(mm!C53*EC!C53+mm!D53*EC!D53+mm!E53*EC!E53+mm!F53*EC!F53+mm!G53*EC!G53+mm!H53*EC!H53+mm!I53*EC!I53+mm!J53*EC!J53+mm!K53*EC!K53+mm!L53*EC!L53+mm!M53*EC!M53+mm!N53*EC!N53)/mm!O53</f>
        <v>1.2435549222521067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3.4</v>
      </c>
      <c r="D54" s="92">
        <v>1.8</v>
      </c>
      <c r="E54" s="92">
        <v>1.2</v>
      </c>
      <c r="F54" s="92">
        <v>2.1</v>
      </c>
      <c r="G54" s="92">
        <v>3.5</v>
      </c>
      <c r="H54" s="92">
        <v>1.3</v>
      </c>
      <c r="I54" s="92">
        <v>2</v>
      </c>
      <c r="J54" s="92">
        <v>2</v>
      </c>
      <c r="K54" s="92">
        <v>2</v>
      </c>
      <c r="L54" s="92">
        <v>3</v>
      </c>
      <c r="M54" s="92">
        <v>3.5</v>
      </c>
      <c r="N54" s="93">
        <v>1.9</v>
      </c>
      <c r="O54" s="91">
        <f t="shared" si="4"/>
        <v>3.5</v>
      </c>
      <c r="P54" s="93">
        <f t="shared" si="5"/>
        <v>1.2</v>
      </c>
      <c r="Q54" s="176">
        <f>(mm!C54*EC!C54+mm!D54*EC!D54+mm!E54*EC!E54+mm!F54*EC!F54+mm!G54*EC!G54+mm!H54*EC!H54+mm!I54*EC!I54+mm!J54*EC!J54+mm!K54*EC!K54+mm!L54*EC!L54+mm!M54*EC!M54+mm!N54*EC!N54)/mm!O54</f>
        <v>2.1530024013810611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1.5271458333333332</v>
      </c>
      <c r="D55" s="92">
        <v>1.7792704402515722</v>
      </c>
      <c r="E55" s="92">
        <v>0.92657216494845362</v>
      </c>
      <c r="F55" s="92">
        <v>0.99462447257383968</v>
      </c>
      <c r="G55" s="92">
        <v>2.6668103448275864</v>
      </c>
      <c r="H55" s="92">
        <v>1.0279436997319036</v>
      </c>
      <c r="I55" s="92">
        <v>1.9661902552204178</v>
      </c>
      <c r="J55" s="92">
        <v>1.9805825242718447</v>
      </c>
      <c r="K55" s="92">
        <v>2.9222875816993463</v>
      </c>
      <c r="L55" s="92">
        <v>6.4905084745762709</v>
      </c>
      <c r="M55" s="92">
        <v>4.0889285714285721</v>
      </c>
      <c r="N55" s="93">
        <v>2.0762499999999999</v>
      </c>
      <c r="O55" s="91">
        <f t="shared" si="4"/>
        <v>6.4905084745762709</v>
      </c>
      <c r="P55" s="93">
        <f t="shared" si="5"/>
        <v>0.92657216494845362</v>
      </c>
      <c r="Q55" s="176">
        <f>(mm!C55*EC!C55+mm!D55*EC!D55+mm!E55*EC!E55+mm!F55*EC!F55+mm!G55*EC!G55+mm!H55*EC!H55+mm!I55*EC!I55+mm!J55*EC!J55+mm!K55*EC!K55+mm!L55*EC!L55+mm!M55*EC!M55+mm!N55*EC!N55)/mm!O55</f>
        <v>1.7928216417910448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1.2</v>
      </c>
      <c r="D56" s="123">
        <v>1.4</v>
      </c>
      <c r="E56" s="123">
        <v>0.5</v>
      </c>
      <c r="F56" s="123">
        <v>1.2</v>
      </c>
      <c r="G56" s="123">
        <v>1.9</v>
      </c>
      <c r="H56" s="123">
        <v>2.6</v>
      </c>
      <c r="I56" s="123">
        <v>5.7</v>
      </c>
      <c r="J56" s="123">
        <v>9.4</v>
      </c>
      <c r="K56" s="123">
        <v>2.8</v>
      </c>
      <c r="L56" s="123">
        <v>3.4</v>
      </c>
      <c r="M56" s="123">
        <v>2.8</v>
      </c>
      <c r="N56" s="124">
        <v>2.4</v>
      </c>
      <c r="O56" s="122">
        <f t="shared" si="4"/>
        <v>9.4</v>
      </c>
      <c r="P56" s="124">
        <f t="shared" si="5"/>
        <v>0.5</v>
      </c>
      <c r="Q56" s="181">
        <f>(mm!C56*EC!C56+mm!D56*EC!D56+mm!E56*EC!E56+mm!F56*EC!F56+mm!G56*EC!G56+mm!H56*EC!H56+mm!I56*EC!I56+mm!J56*EC!J56+mm!K56*EC!K56+mm!L56*EC!L56+mm!M56*EC!M56+mm!N56*EC!N56)/mm!O56</f>
        <v>2.1883040371338334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 t="s">
        <v>204</v>
      </c>
      <c r="C58" s="188">
        <v>3.3427566289308248</v>
      </c>
      <c r="D58" s="188">
        <v>1.8939235449429634</v>
      </c>
      <c r="E58" s="188">
        <v>1.9437009314967604</v>
      </c>
      <c r="F58" s="188">
        <v>2.0053432275261329</v>
      </c>
      <c r="G58" s="188">
        <v>2.428375888918449</v>
      </c>
      <c r="H58" s="188">
        <v>1.6721648663930473</v>
      </c>
      <c r="I58" s="188">
        <v>1.7828810631301968</v>
      </c>
      <c r="J58" s="188">
        <v>2.5019850343522259</v>
      </c>
      <c r="K58" s="188">
        <v>3.4792865048973942</v>
      </c>
      <c r="L58" s="188">
        <v>3.7254715677530443</v>
      </c>
      <c r="M58" s="188">
        <v>3.9295869656859814</v>
      </c>
      <c r="N58" s="188">
        <v>2.8787125015808028</v>
      </c>
      <c r="O58" s="188">
        <f t="shared" ref="O58:Q58" si="6">AVERAGE(O5:O56)</f>
        <v>5.3446057815690935</v>
      </c>
      <c r="P58" s="188">
        <f t="shared" si="6"/>
        <v>1.0646951186165501</v>
      </c>
      <c r="Q58" s="188">
        <f t="shared" si="6"/>
        <v>2.4046976072086292</v>
      </c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 t="s">
        <v>200</v>
      </c>
      <c r="C59" s="188">
        <v>11.29</v>
      </c>
      <c r="D59" s="188">
        <v>3.2324302788844621</v>
      </c>
      <c r="E59" s="188">
        <v>4.75</v>
      </c>
      <c r="F59" s="188">
        <v>6.9294229189729677</v>
      </c>
      <c r="G59" s="188">
        <v>4.4400000000000004</v>
      </c>
      <c r="H59" s="188">
        <v>5.15</v>
      </c>
      <c r="I59" s="188">
        <v>5.7</v>
      </c>
      <c r="J59" s="188">
        <v>9.4</v>
      </c>
      <c r="K59" s="188">
        <v>8.2965599018324063</v>
      </c>
      <c r="L59" s="188">
        <v>8.2659762000830099</v>
      </c>
      <c r="M59" s="188">
        <v>9</v>
      </c>
      <c r="N59" s="188">
        <v>8.1418654434250772</v>
      </c>
      <c r="O59" s="188">
        <f t="shared" ref="O59:Q59" si="7">MAX(O5:O56)</f>
        <v>11.29</v>
      </c>
      <c r="P59" s="188">
        <f t="shared" si="7"/>
        <v>3.26</v>
      </c>
      <c r="Q59" s="188">
        <f t="shared" si="7"/>
        <v>4.4581300566371738</v>
      </c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 t="s">
        <v>201</v>
      </c>
      <c r="C60" s="188">
        <v>0.8466708648194794</v>
      </c>
      <c r="D60" s="188">
        <v>0.56000000000000005</v>
      </c>
      <c r="E60" s="188">
        <v>0.44660321700471295</v>
      </c>
      <c r="F60" s="188">
        <v>0.46285443037974683</v>
      </c>
      <c r="G60" s="188">
        <v>0.58186344359626796</v>
      </c>
      <c r="H60" s="188">
        <v>0.43</v>
      </c>
      <c r="I60" s="188">
        <v>0.69724893887845252</v>
      </c>
      <c r="J60" s="188">
        <v>0.71</v>
      </c>
      <c r="K60" s="188">
        <v>1.4951706112966456</v>
      </c>
      <c r="L60" s="188">
        <v>0.85499999999999998</v>
      </c>
      <c r="M60" s="188">
        <v>1.2001036269430052</v>
      </c>
      <c r="N60" s="188">
        <v>1.5123427349323229</v>
      </c>
      <c r="O60" s="188">
        <f t="shared" ref="O60:Q60" si="8">MIN(O5:O56)</f>
        <v>2.5586027640420945</v>
      </c>
      <c r="P60" s="188">
        <f t="shared" si="8"/>
        <v>0.43</v>
      </c>
      <c r="Q60" s="188">
        <f t="shared" si="8"/>
        <v>1.2435549222521067</v>
      </c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224</v>
      </c>
      <c r="C2" s="166" t="s">
        <v>225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43.838668384628967</v>
      </c>
      <c r="D5" s="92">
        <v>22.621484037545752</v>
      </c>
      <c r="E5" s="92">
        <v>22.200672980474689</v>
      </c>
      <c r="F5" s="92">
        <v>13.691291250611764</v>
      </c>
      <c r="G5" s="92">
        <v>13.900666980984441</v>
      </c>
      <c r="H5" s="92">
        <v>7.4141812146708403</v>
      </c>
      <c r="I5" s="92">
        <v>10.831547048794034</v>
      </c>
      <c r="J5" s="92">
        <v>26.487131845925465</v>
      </c>
      <c r="K5" s="92">
        <v>21.162174714696921</v>
      </c>
      <c r="L5" s="92">
        <v>19.050194322923659</v>
      </c>
      <c r="M5" s="92">
        <v>28.59142055422647</v>
      </c>
      <c r="N5" s="93">
        <v>36.864844901493129</v>
      </c>
      <c r="O5" s="94">
        <f t="shared" ref="O5:O16" si="0">MAX(C5:N5)</f>
        <v>43.838668384628967</v>
      </c>
      <c r="P5" s="150">
        <f t="shared" ref="P5:P16" si="1">MIN(C5:N5)</f>
        <v>7.4141812146708403</v>
      </c>
      <c r="Q5" s="175">
        <f>(mm!C5*'SO4'!C5+mm!D5*'SO4'!D5+mm!E5*'SO4'!E5+mm!F5*'SO4'!F5+mm!G5*'SO4'!G5+mm!H5*'SO4'!H5+mm!I5*'SO4'!I5+mm!J5*'SO4'!J5+mm!K5*'SO4'!K5+mm!L5*'SO4'!L5+mm!M5*'SO4'!M5+mm!N5*'SO4'!N5)/mm!O5</f>
        <v>17.659328836144734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16.405273907512413</v>
      </c>
      <c r="D6" s="92">
        <v>15.030888351812672</v>
      </c>
      <c r="E6" s="92">
        <v>12.581730915688464</v>
      </c>
      <c r="F6" s="92">
        <v>4.3340198842273914</v>
      </c>
      <c r="G6" s="92">
        <v>6.580586423149029</v>
      </c>
      <c r="H6" s="92">
        <v>3.4666670911327149</v>
      </c>
      <c r="I6" s="92">
        <v>25.887297997783662</v>
      </c>
      <c r="J6" s="101">
        <v>8.9796876359106701</v>
      </c>
      <c r="K6" s="92">
        <v>15.591833617739784</v>
      </c>
      <c r="L6" s="92">
        <v>14.302283946065735</v>
      </c>
      <c r="M6" s="92">
        <v>16.953966041958637</v>
      </c>
      <c r="N6" s="93">
        <v>42.044922329111245</v>
      </c>
      <c r="O6" s="91">
        <f t="shared" si="0"/>
        <v>42.044922329111245</v>
      </c>
      <c r="P6" s="93">
        <f t="shared" si="1"/>
        <v>3.4666670911327149</v>
      </c>
      <c r="Q6" s="176">
        <f>(mm!C6*'SO4'!C6+mm!D6*'SO4'!D6+mm!E6*'SO4'!E6+mm!F6*'SO4'!F6+mm!G6*'SO4'!G6+mm!H6*'SO4'!H6+mm!I6*'SO4'!I6+mm!J6*'SO4'!J6+mm!K6*'SO4'!K6+mm!L6*'SO4'!L6+mm!M6*'SO4'!M6+mm!N6*'SO4'!N6)/mm!O6</f>
        <v>12.150899570763606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47.876975574712638</v>
      </c>
      <c r="D7" s="92">
        <v>23.770539906103288</v>
      </c>
      <c r="E7" s="92">
        <v>37.519946808510639</v>
      </c>
      <c r="F7" s="92">
        <v>16.359562388364399</v>
      </c>
      <c r="G7" s="92">
        <v>13.871577099116163</v>
      </c>
      <c r="H7" s="92">
        <v>7.1426196808510634</v>
      </c>
      <c r="I7" s="92">
        <v>12.330922865013774</v>
      </c>
      <c r="J7" s="92">
        <v>27.59161381254405</v>
      </c>
      <c r="K7" s="92">
        <v>21.183804610375976</v>
      </c>
      <c r="L7" s="92">
        <v>18.759191176470587</v>
      </c>
      <c r="M7" s="92">
        <v>33.720888628675517</v>
      </c>
      <c r="N7" s="93">
        <v>54.664527883396701</v>
      </c>
      <c r="O7" s="91">
        <f t="shared" si="0"/>
        <v>54.664527883396701</v>
      </c>
      <c r="P7" s="93">
        <f t="shared" si="1"/>
        <v>7.1426196808510634</v>
      </c>
      <c r="Q7" s="176">
        <f>(mm!C7*'SO4'!C7+mm!D7*'SO4'!D7+mm!E7*'SO4'!E7+mm!F7*'SO4'!F7+mm!G7*'SO4'!G7+mm!H7*'SO4'!H7+mm!I7*'SO4'!I7+mm!J7*'SO4'!J7+mm!K7*'SO4'!K7+mm!L7*'SO4'!L7+mm!M7*'SO4'!M7+mm!N7*'SO4'!N7)/mm!O7</f>
        <v>18.193716690412117</v>
      </c>
      <c r="R7" s="193"/>
      <c r="S7" s="177" t="s">
        <v>209</v>
      </c>
      <c r="T7" s="22"/>
      <c r="U7" s="193"/>
      <c r="V7" s="193"/>
      <c r="W7" s="193"/>
      <c r="X7" s="193"/>
      <c r="Y7" s="193"/>
      <c r="Z7" s="193"/>
    </row>
    <row r="8" spans="1:26" ht="19.5" customHeight="1">
      <c r="A8" s="95">
        <v>4</v>
      </c>
      <c r="B8" s="82" t="s">
        <v>8</v>
      </c>
      <c r="C8" s="104">
        <v>56.376992141080457</v>
      </c>
      <c r="D8" s="92">
        <v>21.81842153358318</v>
      </c>
      <c r="E8" s="92">
        <v>5.2585189332141331</v>
      </c>
      <c r="F8" s="92">
        <v>7.3093883977450131</v>
      </c>
      <c r="G8" s="92">
        <v>20.885680215662131</v>
      </c>
      <c r="H8" s="101">
        <v>4.600602646208297</v>
      </c>
      <c r="I8" s="92">
        <v>10.777703033780362</v>
      </c>
      <c r="J8" s="92">
        <v>28.405370474213317</v>
      </c>
      <c r="K8" s="92">
        <v>16.167747287404552</v>
      </c>
      <c r="L8" s="92">
        <v>14.020971527983608</v>
      </c>
      <c r="M8" s="92">
        <v>35.800538169547814</v>
      </c>
      <c r="N8" s="93">
        <v>23.620631774216871</v>
      </c>
      <c r="O8" s="91">
        <f t="shared" si="0"/>
        <v>56.376992141080457</v>
      </c>
      <c r="P8" s="93">
        <f t="shared" si="1"/>
        <v>4.600602646208297</v>
      </c>
      <c r="Q8" s="176">
        <f>(mm!C8*'SO4'!C8+mm!D8*'SO4'!D8+mm!E8*'SO4'!E8+mm!F8*'SO4'!F8+mm!G8*'SO4'!G8+mm!H8*'SO4'!H8+mm!I8*'SO4'!I8+mm!J8*'SO4'!J8+mm!K8*'SO4'!K8+mm!L8*'SO4'!L8+mm!M8*'SO4'!M8+mm!N8*'SO4'!N8)/mm!O8</f>
        <v>15.527711948331403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33.200000000000003</v>
      </c>
      <c r="F9" s="92"/>
      <c r="G9" s="92">
        <v>9.3000000000000007</v>
      </c>
      <c r="H9" s="92"/>
      <c r="I9" s="92"/>
      <c r="J9" s="92">
        <v>28</v>
      </c>
      <c r="K9" s="92"/>
      <c r="L9" s="92"/>
      <c r="M9" s="92">
        <v>66.8</v>
      </c>
      <c r="N9" s="93"/>
      <c r="O9" s="91">
        <f t="shared" si="0"/>
        <v>66.8</v>
      </c>
      <c r="P9" s="93">
        <f t="shared" si="1"/>
        <v>9.3000000000000007</v>
      </c>
      <c r="Q9" s="179">
        <f>(mm!C9*'SO4'!C9+mm!D9*'SO4'!D9+mm!E9*'SO4'!E9+mm!F9*'SO4'!F9+mm!G9*'SO4'!G9+mm!H9*'SO4'!H9+mm!I9*'SO4'!I9+mm!J9*'SO4'!J9+mm!K9*'SO4'!K9+mm!L9*'SO4'!L9+mm!M9*'SO4'!M9+mm!N9*'SO4'!N9)/mm!O9</f>
        <v>34.097419705303182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58.3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58.3</v>
      </c>
      <c r="P10" s="93">
        <f t="shared" si="1"/>
        <v>58.3</v>
      </c>
      <c r="Q10" s="179">
        <f>(mm!C10*'SO4'!C10+mm!D10*'SO4'!D10+mm!E10*'SO4'!E10+mm!F10*'SO4'!F10+mm!G10*'SO4'!G10+mm!H10*'SO4'!H10+mm!I10*'SO4'!I10+mm!J10*'SO4'!J10+mm!K10*'SO4'!K10+mm!L10*'SO4'!L10+mm!M10*'SO4'!M10+mm!N10*'SO4'!N10)/mm!O10</f>
        <v>58.3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116.4</v>
      </c>
      <c r="D11" s="92">
        <v>16.100000000000001</v>
      </c>
      <c r="E11" s="92">
        <v>22.7</v>
      </c>
      <c r="F11" s="92">
        <v>37.1</v>
      </c>
      <c r="G11" s="92">
        <v>37.200000000000003</v>
      </c>
      <c r="H11" s="92">
        <v>30.2</v>
      </c>
      <c r="I11" s="92">
        <v>17.3</v>
      </c>
      <c r="J11" s="92">
        <v>13.1</v>
      </c>
      <c r="K11" s="92">
        <v>24.2</v>
      </c>
      <c r="L11" s="92">
        <v>15.9</v>
      </c>
      <c r="M11" s="180"/>
      <c r="N11" s="93">
        <v>25.9</v>
      </c>
      <c r="O11" s="91">
        <f t="shared" si="0"/>
        <v>116.4</v>
      </c>
      <c r="P11" s="93">
        <f t="shared" si="1"/>
        <v>13.1</v>
      </c>
      <c r="Q11" s="176">
        <f>(mm!C11*'SO4'!C11+mm!D11*'SO4'!D11+mm!E11*'SO4'!E11+mm!F11*'SO4'!F11+mm!G11*'SO4'!G11+mm!H11*'SO4'!H11+mm!I11*'SO4'!I11+mm!J11*'SO4'!J11+mm!K11*'SO4'!K11+mm!L11*'SO4'!L11+mm!M11*'SO4'!M11+mm!N11*'SO4'!N11)/mm!O11</f>
        <v>24.646546275395036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59.440592726133787</v>
      </c>
      <c r="D12" s="92">
        <v>31.488871608156519</v>
      </c>
      <c r="E12" s="92">
        <v>14.975259288093156</v>
      </c>
      <c r="F12" s="92">
        <v>15.322443335275542</v>
      </c>
      <c r="G12" s="92">
        <v>16.214747073081</v>
      </c>
      <c r="H12" s="92">
        <v>13.447251003191804</v>
      </c>
      <c r="I12" s="92">
        <v>19.178362704249196</v>
      </c>
      <c r="J12" s="92">
        <v>24.125786054504079</v>
      </c>
      <c r="K12" s="92">
        <v>37.921701274477073</v>
      </c>
      <c r="L12" s="92">
        <v>44.699878102008022</v>
      </c>
      <c r="M12" s="92">
        <v>53.737386500236191</v>
      </c>
      <c r="N12" s="93">
        <v>31.421741741661258</v>
      </c>
      <c r="O12" s="141">
        <f t="shared" si="0"/>
        <v>59.440592726133787</v>
      </c>
      <c r="P12" s="143">
        <f t="shared" si="1"/>
        <v>13.447251003191804</v>
      </c>
      <c r="Q12" s="176">
        <f>(mm!C13*'SO4'!C12+mm!D13*'SO4'!D12+mm!E13*'SO4'!E12+mm!F13*'SO4'!F12+mm!G13*'SO4'!G12+mm!H13*'SO4'!H12+mm!I13*'SO4'!I12+mm!J13*'SO4'!J12+mm!K13*'SO4'!K12+mm!L13*'SO4'!L12+mm!M13*'SO4'!M12+mm!N13*'SO4'!N12)/mm!O13</f>
        <v>28.323056727449071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55.515952409230536</v>
      </c>
      <c r="D13" s="123">
        <v>38.79903075901494</v>
      </c>
      <c r="E13" s="123">
        <v>15.090407565348759</v>
      </c>
      <c r="F13" s="123">
        <v>17.720546307761627</v>
      </c>
      <c r="G13" s="123">
        <v>14.213041952361502</v>
      </c>
      <c r="H13" s="123">
        <v>13.330713823213859</v>
      </c>
      <c r="I13" s="123">
        <v>20.331358138305074</v>
      </c>
      <c r="J13" s="123">
        <v>25.406551062798872</v>
      </c>
      <c r="K13" s="123">
        <v>43.305610609588435</v>
      </c>
      <c r="L13" s="123">
        <v>47.522254209156777</v>
      </c>
      <c r="M13" s="123">
        <v>46.952070852830545</v>
      </c>
      <c r="N13" s="124">
        <v>33.60177426378737</v>
      </c>
      <c r="O13" s="122">
        <f t="shared" si="0"/>
        <v>55.515952409230536</v>
      </c>
      <c r="P13" s="124">
        <f t="shared" si="1"/>
        <v>13.330713823213859</v>
      </c>
      <c r="Q13" s="181">
        <f>(mm!C13*'SO4'!C13+mm!D13*'SO4'!D13+mm!E13*'SO4'!E13+mm!F13*'SO4'!F13+mm!G13*'SO4'!G13+mm!H13*'SO4'!H13+mm!I13*'SO4'!I13+mm!J13*'SO4'!J13+mm!K13*'SO4'!K13+mm!L13*'SO4'!L13+mm!M13*'SO4'!M13+mm!N13*'SO4'!N13)/mm!O13</f>
        <v>29.33103522464938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74.538705686632511</v>
      </c>
      <c r="D14" s="134">
        <v>21.794358072987205</v>
      </c>
      <c r="E14" s="134">
        <v>37.67695547805971</v>
      </c>
      <c r="F14" s="134">
        <v>24.841459892742492</v>
      </c>
      <c r="G14" s="134">
        <v>25.562527881425318</v>
      </c>
      <c r="H14" s="134">
        <v>15.086656524686545</v>
      </c>
      <c r="I14" s="134">
        <v>13.067126401057781</v>
      </c>
      <c r="J14" s="134">
        <v>18.846240602006926</v>
      </c>
      <c r="K14" s="134">
        <v>32.374581652900986</v>
      </c>
      <c r="L14" s="134">
        <v>13.685882192047432</v>
      </c>
      <c r="M14" s="134">
        <v>24.813178356033763</v>
      </c>
      <c r="N14" s="135">
        <v>38.548457890214998</v>
      </c>
      <c r="O14" s="133">
        <f t="shared" si="0"/>
        <v>74.538705686632511</v>
      </c>
      <c r="P14" s="135">
        <f t="shared" si="1"/>
        <v>13.067126401057781</v>
      </c>
      <c r="Q14" s="182">
        <f>(mm!C14*'SO4'!C14+mm!D14*'SO4'!D14+mm!E14*'SO4'!E14+mm!F14*'SO4'!F14+mm!G14*'SO4'!G14+mm!H14*'SO4'!H14+mm!I14*'SO4'!I14+mm!J14*'SO4'!J14+mm!K14*'SO4'!K14+mm!L14*'SO4'!L14+mm!M14*'SO4'!M14+mm!N14*'SO4'!N14)/mm!O14</f>
        <v>23.943647756111115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74.2</v>
      </c>
      <c r="D15" s="92">
        <v>43.7</v>
      </c>
      <c r="E15" s="92">
        <v>37.4</v>
      </c>
      <c r="F15" s="92">
        <v>29.6</v>
      </c>
      <c r="G15" s="92">
        <v>40.700000000000003</v>
      </c>
      <c r="H15" s="92">
        <v>17.100000000000001</v>
      </c>
      <c r="I15" s="92">
        <v>10.5</v>
      </c>
      <c r="J15" s="92">
        <v>15</v>
      </c>
      <c r="K15" s="92">
        <v>18.2</v>
      </c>
      <c r="L15" s="92">
        <v>13.7</v>
      </c>
      <c r="M15" s="92">
        <v>19.3</v>
      </c>
      <c r="N15" s="93">
        <v>39.4</v>
      </c>
      <c r="O15" s="91">
        <f t="shared" si="0"/>
        <v>74.2</v>
      </c>
      <c r="P15" s="93">
        <f t="shared" si="1"/>
        <v>10.5</v>
      </c>
      <c r="Q15" s="176">
        <f>(mm!C15*'SO4'!C15+mm!D15*'SO4'!D15+mm!E15*'SO4'!E15+mm!F15*'SO4'!F15+mm!G15*'SO4'!G15+mm!H15*'SO4'!H15+mm!I15*'SO4'!I15+mm!J15*'SO4'!J15+mm!K15*'SO4'!K15+mm!L15*'SO4'!L15+mm!M15*'SO4'!M15+mm!N15*'SO4'!N15)/mm!O15</f>
        <v>25.089558441558445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137.71208493806597</v>
      </c>
      <c r="D16" s="92">
        <v>22.153457349692658</v>
      </c>
      <c r="E16" s="92">
        <v>46.381621244313266</v>
      </c>
      <c r="F16" s="92">
        <v>31.115609407147719</v>
      </c>
      <c r="G16" s="92">
        <v>44.468582144096793</v>
      </c>
      <c r="H16" s="92">
        <v>19.871601417731231</v>
      </c>
      <c r="I16" s="92">
        <v>15.697692067335526</v>
      </c>
      <c r="J16" s="92">
        <v>29.420270154350884</v>
      </c>
      <c r="K16" s="92">
        <v>34.45404392630374</v>
      </c>
      <c r="L16" s="92">
        <v>11.345893619235977</v>
      </c>
      <c r="M16" s="92">
        <v>39.398355365879048</v>
      </c>
      <c r="N16" s="93">
        <v>37.784948475070259</v>
      </c>
      <c r="O16" s="91">
        <f t="shared" si="0"/>
        <v>137.71208493806597</v>
      </c>
      <c r="P16" s="93">
        <f t="shared" si="1"/>
        <v>11.345893619235977</v>
      </c>
      <c r="Q16" s="176">
        <f>(mm!C16*'SO4'!C16+mm!D16*'SO4'!D16+mm!E16*'SO4'!E16+mm!F16*'SO4'!F16+mm!G16*'SO4'!G16+mm!H16*'SO4'!H16+mm!I16*'SO4'!I16+mm!J16*'SO4'!J16+mm!K16*'SO4'!K16+mm!L16*'SO4'!L16+mm!M16*'SO4'!M16+mm!N16*'SO4'!N16)/mm!O16</f>
        <v>31.740380226450313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70.543389907660284</v>
      </c>
      <c r="D18" s="92">
        <v>24.640719777119482</v>
      </c>
      <c r="E18" s="92">
        <v>30.660938003630378</v>
      </c>
      <c r="F18" s="92">
        <v>30.877011232544017</v>
      </c>
      <c r="G18" s="92">
        <v>32.438699727206753</v>
      </c>
      <c r="H18" s="92">
        <v>15.771351575456054</v>
      </c>
      <c r="I18" s="92">
        <v>9.3824163628384323</v>
      </c>
      <c r="J18" s="92">
        <v>18.817089217539564</v>
      </c>
      <c r="K18" s="92">
        <v>41.706088480070079</v>
      </c>
      <c r="L18" s="92">
        <v>12.081999159065914</v>
      </c>
      <c r="M18" s="92">
        <v>19.908422677063026</v>
      </c>
      <c r="N18" s="93">
        <v>31.970807056592882</v>
      </c>
      <c r="O18" s="91">
        <f t="shared" ref="O18:O39" si="2">MAX(C18:N18)</f>
        <v>70.543389907660284</v>
      </c>
      <c r="P18" s="93">
        <f t="shared" ref="P18:P39" si="3">MIN(C18:N18)</f>
        <v>9.3824163628384323</v>
      </c>
      <c r="Q18" s="176">
        <f>(mm!C18*'SO4'!C18+mm!D18*'SO4'!D18+mm!E18*'SO4'!E18+mm!F18*'SO4'!F18+mm!G18*'SO4'!G18+mm!H18*'SO4'!H18+mm!I18*'SO4'!I18+mm!J18*'SO4'!J18+mm!K18*'SO4'!K18+mm!L18*'SO4'!L18+mm!M18*'SO4'!M18+mm!N18*'SO4'!N18)/mm!O18</f>
        <v>22.631611865264897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56.424478646145651</v>
      </c>
      <c r="D19" s="92">
        <v>43.827869944699849</v>
      </c>
      <c r="E19" s="92">
        <v>52.364414684522622</v>
      </c>
      <c r="F19" s="180"/>
      <c r="G19" s="92">
        <v>37.685721900193222</v>
      </c>
      <c r="H19" s="92">
        <v>22.278299686854556</v>
      </c>
      <c r="I19" s="92">
        <v>16.240255846492108</v>
      </c>
      <c r="J19" s="92">
        <v>20.716736624691855</v>
      </c>
      <c r="K19" s="92">
        <v>47.159204477313615</v>
      </c>
      <c r="L19" s="92">
        <v>21.133153441268572</v>
      </c>
      <c r="M19" s="92">
        <v>36.748784062895595</v>
      </c>
      <c r="N19" s="93">
        <v>24.048071157305618</v>
      </c>
      <c r="O19" s="91">
        <f t="shared" si="2"/>
        <v>56.424478646145651</v>
      </c>
      <c r="P19" s="93">
        <f t="shared" si="3"/>
        <v>16.240255846492108</v>
      </c>
      <c r="Q19" s="176">
        <f>(mm!C19*'SO4'!C19+mm!D19*'SO4'!D19+mm!E19*'SO4'!E19+mm!F19*'SO4'!F19+mm!G19*'SO4'!G19+mm!H19*'SO4'!H19+mm!I19*'SO4'!I19+mm!J19*'SO4'!J19+mm!K19*'SO4'!K19+mm!L19*'SO4'!L19+mm!M19*'SO4'!M19+mm!N19*'SO4'!N19)/mm!O19</f>
        <v>29.851947673471013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29.357385568658803</v>
      </c>
      <c r="D20" s="92">
        <v>31.959990672263309</v>
      </c>
      <c r="E20" s="92">
        <v>21.237257645412754</v>
      </c>
      <c r="F20" s="92">
        <v>47.992038110467057</v>
      </c>
      <c r="G20" s="92">
        <v>35.187221000732897</v>
      </c>
      <c r="H20" s="92">
        <v>26.858884669198485</v>
      </c>
      <c r="I20" s="92">
        <v>11.243254047571458</v>
      </c>
      <c r="J20" s="101">
        <v>17.593610500366449</v>
      </c>
      <c r="K20" s="92">
        <v>33.729762142714378</v>
      </c>
      <c r="L20" s="92">
        <v>17.905923112798991</v>
      </c>
      <c r="M20" s="92">
        <v>41.329369045239524</v>
      </c>
      <c r="N20" s="93">
        <v>16.032047438203744</v>
      </c>
      <c r="O20" s="91">
        <f t="shared" si="2"/>
        <v>47.992038110467057</v>
      </c>
      <c r="P20" s="93">
        <f t="shared" si="3"/>
        <v>11.243254047571458</v>
      </c>
      <c r="Q20" s="176">
        <f>(mm!C20*'SO4'!C20+mm!D20*'SO4'!D20+mm!E20*'SO4'!E20+mm!F20*'SO4'!F20+mm!G20*'SO4'!G20+mm!H20*'SO4'!H20+mm!I20*'SO4'!I20+mm!J20*'SO4'!J20+mm!K20*'SO4'!K20+mm!L20*'SO4'!L20+mm!M20*'SO4'!M20+mm!N20*'SO4'!N20)/mm!O20</f>
        <v>22.936165201463918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32.792004996876948</v>
      </c>
      <c r="D21" s="92">
        <v>27.482823235477827</v>
      </c>
      <c r="E21" s="92">
        <v>38.51759317093483</v>
      </c>
      <c r="F21" s="92"/>
      <c r="G21" s="92">
        <v>30.918176139912557</v>
      </c>
      <c r="H21" s="92">
        <v>21.965438267749324</v>
      </c>
      <c r="I21" s="92">
        <v>8.4322298563397879</v>
      </c>
      <c r="J21" s="92">
        <v>11.867582760774514</v>
      </c>
      <c r="K21" s="92">
        <v>26.858213616489696</v>
      </c>
      <c r="L21" s="92">
        <v>15.511138871538622</v>
      </c>
      <c r="M21" s="92"/>
      <c r="N21" s="93"/>
      <c r="O21" s="91">
        <f t="shared" si="2"/>
        <v>38.51759317093483</v>
      </c>
      <c r="P21" s="93">
        <f t="shared" si="3"/>
        <v>8.4322298563397879</v>
      </c>
      <c r="Q21" s="179">
        <f>(mm!C21*'SO4'!C21+mm!D21*'SO4'!D21+mm!E21*'SO4'!E21+mm!F21*'SO4'!F21+mm!G21*'SO4'!G21+mm!H21*'SO4'!H21+mm!I21*'SO4'!I21+mm!J21*'SO4'!J21+mm!K21*'SO4'!K21+mm!L21*'SO4'!L21+mm!M21*'SO4'!M21+mm!N21*'SO4'!N21)/mm!O21</f>
        <v>20.111797535447227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67.223016433865595</v>
      </c>
      <c r="D22" s="92">
        <v>31.610224723014088</v>
      </c>
      <c r="E22" s="92">
        <v>47.378539790713127</v>
      </c>
      <c r="F22" s="92">
        <v>118.7388341576498</v>
      </c>
      <c r="G22" s="92">
        <v>49.876708182367146</v>
      </c>
      <c r="H22" s="92">
        <v>24.5045356595902</v>
      </c>
      <c r="I22" s="92">
        <v>10.840646521529443</v>
      </c>
      <c r="J22" s="92">
        <v>17.667329856440755</v>
      </c>
      <c r="K22" s="92">
        <v>30.456490762484524</v>
      </c>
      <c r="L22" s="92">
        <v>18.546490577939959</v>
      </c>
      <c r="M22" s="92">
        <v>84.842682469588411</v>
      </c>
      <c r="N22" s="93">
        <v>43.837803819444446</v>
      </c>
      <c r="O22" s="91">
        <f t="shared" si="2"/>
        <v>118.7388341576498</v>
      </c>
      <c r="P22" s="93">
        <f t="shared" si="3"/>
        <v>10.840646521529443</v>
      </c>
      <c r="Q22" s="176">
        <f>(mm!C22*'SO4'!C22+mm!D22*'SO4'!D22+mm!E22*'SO4'!E22+mm!F22*'SO4'!F22+mm!G22*'SO4'!G22+mm!H22*'SO4'!H22+mm!I22*'SO4'!I22+mm!J22*'SO4'!J22+mm!K22*'SO4'!K22+mm!L22*'SO4'!L22+mm!M22*'SO4'!M22+mm!N22*'SO4'!N22)/mm!O22</f>
        <v>28.526038999701914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39.700000000000003</v>
      </c>
      <c r="D23" s="92">
        <v>23.9</v>
      </c>
      <c r="E23" s="92">
        <v>31.8</v>
      </c>
      <c r="F23" s="92">
        <v>46.1</v>
      </c>
      <c r="G23" s="92">
        <v>38.5</v>
      </c>
      <c r="H23" s="92">
        <v>22.3</v>
      </c>
      <c r="I23" s="92">
        <v>22.3</v>
      </c>
      <c r="J23" s="92">
        <v>17.5</v>
      </c>
      <c r="K23" s="92">
        <v>19.399999999999999</v>
      </c>
      <c r="L23" s="92">
        <v>24.1</v>
      </c>
      <c r="M23" s="92">
        <v>37.200000000000003</v>
      </c>
      <c r="N23" s="93">
        <v>32.6</v>
      </c>
      <c r="O23" s="91">
        <f t="shared" si="2"/>
        <v>46.1</v>
      </c>
      <c r="P23" s="93">
        <f t="shared" si="3"/>
        <v>17.5</v>
      </c>
      <c r="Q23" s="176">
        <f>(mm!C23*'SO4'!C23+mm!D23*'SO4'!D23+mm!E23*'SO4'!E23+mm!F23*'SO4'!F23+mm!G23*'SO4'!G23+mm!H23*'SO4'!H23+mm!I23*'SO4'!I23+mm!J23*'SO4'!J23+mm!K23*'SO4'!K23+mm!L23*'SO4'!L23+mm!M23*'SO4'!M23+mm!N23*'SO4'!N23)/mm!O23</f>
        <v>27.77193484962498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44.5</v>
      </c>
      <c r="D24" s="92">
        <v>27.5</v>
      </c>
      <c r="E24" s="92">
        <v>36</v>
      </c>
      <c r="F24" s="92">
        <v>36.799999999999997</v>
      </c>
      <c r="G24" s="92">
        <v>41.8</v>
      </c>
      <c r="H24" s="92">
        <v>20.9</v>
      </c>
      <c r="I24" s="92">
        <v>12.4</v>
      </c>
      <c r="J24" s="92">
        <v>25.9</v>
      </c>
      <c r="K24" s="92">
        <v>25.4</v>
      </c>
      <c r="L24" s="92">
        <v>23.7</v>
      </c>
      <c r="M24" s="92">
        <v>49.5</v>
      </c>
      <c r="N24" s="93">
        <v>51.3</v>
      </c>
      <c r="O24" s="91">
        <f t="shared" si="2"/>
        <v>51.3</v>
      </c>
      <c r="P24" s="93">
        <f t="shared" si="3"/>
        <v>12.4</v>
      </c>
      <c r="Q24" s="176">
        <f>(mm!C24*'SO4'!C24+mm!D24*'SO4'!D24+mm!E24*'SO4'!E24+mm!F24*'SO4'!F24+mm!G24*'SO4'!G24+mm!H24*'SO4'!H24+mm!I24*'SO4'!I24+mm!J24*'SO4'!J24+mm!K24*'SO4'!K24+mm!L24*'SO4'!L24+mm!M24*'SO4'!M24+mm!N24*'SO4'!N24)/mm!O24</f>
        <v>29.994232528008542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38.075239432034039</v>
      </c>
      <c r="D25" s="92">
        <v>17.513643630639113</v>
      </c>
      <c r="E25" s="142">
        <v>21.818556857937164</v>
      </c>
      <c r="F25" s="142">
        <v>27.342687676771511</v>
      </c>
      <c r="G25" s="142">
        <v>21.014202950560286</v>
      </c>
      <c r="H25" s="142">
        <v>14.533723988644962</v>
      </c>
      <c r="I25" s="142">
        <v>20.662412552816171</v>
      </c>
      <c r="J25" s="142">
        <v>13.714849273195689</v>
      </c>
      <c r="K25" s="142">
        <v>18.980037768733446</v>
      </c>
      <c r="L25" s="142">
        <v>26.489177609357508</v>
      </c>
      <c r="M25" s="142">
        <v>18.457426344845125</v>
      </c>
      <c r="N25" s="143">
        <v>23.274831723961093</v>
      </c>
      <c r="O25" s="141">
        <f t="shared" si="2"/>
        <v>38.075239432034039</v>
      </c>
      <c r="P25" s="143">
        <f t="shared" si="3"/>
        <v>13.714849273195689</v>
      </c>
      <c r="Q25" s="183">
        <f>(mm!C25*'SO4'!C25+mm!D25*'SO4'!D25+mm!E25*'SO4'!E25+mm!F25*'SO4'!F25+mm!G25*'SO4'!G25+mm!H25*'SO4'!H25+mm!I25*'SO4'!I25+mm!J25*'SO4'!J25+mm!K25*'SO4'!K25+mm!L25*'SO4'!L25+mm!M25*'SO4'!M25+mm!N25*'SO4'!N25)/mm!O25</f>
        <v>19.792765812756532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51.961065493646139</v>
      </c>
      <c r="D26" s="149">
        <v>29.798064491740067</v>
      </c>
      <c r="E26" s="149">
        <v>15.241681121888055</v>
      </c>
      <c r="F26" s="149">
        <v>13.244663193152213</v>
      </c>
      <c r="G26" s="149">
        <v>26.898899069278958</v>
      </c>
      <c r="H26" s="149">
        <v>18.209834675710049</v>
      </c>
      <c r="I26" s="149">
        <v>18.759141274238232</v>
      </c>
      <c r="J26" s="149">
        <v>19.633435582822084</v>
      </c>
      <c r="K26" s="149">
        <v>36.96384683882458</v>
      </c>
      <c r="L26" s="149">
        <v>36.465238095238092</v>
      </c>
      <c r="M26" s="149">
        <v>44.705495818399037</v>
      </c>
      <c r="N26" s="150">
        <v>42.705592841163309</v>
      </c>
      <c r="O26" s="94">
        <f t="shared" si="2"/>
        <v>51.961065493646139</v>
      </c>
      <c r="P26" s="150">
        <f t="shared" si="3"/>
        <v>13.244663193152213</v>
      </c>
      <c r="Q26" s="175">
        <f>(mm!C26*'SO4'!C26+mm!D26*'SO4'!D26+mm!E26*'SO4'!E26+mm!F26*'SO4'!F26+mm!G26*'SO4'!G26+mm!H26*'SO4'!H26+mm!I26*'SO4'!I26+mm!J26*'SO4'!J26+mm!K26*'SO4'!K26+mm!L26*'SO4'!L26+mm!M26*'SO4'!M26+mm!N26*'SO4'!N26)/mm!O26</f>
        <v>29.112700423387309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33.256680964210858</v>
      </c>
      <c r="D27" s="92">
        <v>14.878353037097433</v>
      </c>
      <c r="E27" s="92">
        <v>10.581781376518217</v>
      </c>
      <c r="F27" s="92">
        <v>12.175312270389419</v>
      </c>
      <c r="G27" s="92">
        <v>16.674500550574173</v>
      </c>
      <c r="H27" s="92">
        <v>10.012895662368113</v>
      </c>
      <c r="I27" s="92">
        <v>12.47349848768544</v>
      </c>
      <c r="J27" s="92">
        <v>18.222996005326234</v>
      </c>
      <c r="K27" s="92">
        <v>44.187540983606546</v>
      </c>
      <c r="L27" s="92">
        <v>46.489263701482592</v>
      </c>
      <c r="M27" s="92">
        <v>46.420366630417888</v>
      </c>
      <c r="N27" s="93">
        <v>33.470392278953916</v>
      </c>
      <c r="O27" s="91">
        <f t="shared" si="2"/>
        <v>46.489263701482592</v>
      </c>
      <c r="P27" s="93">
        <f t="shared" si="3"/>
        <v>10.012895662368113</v>
      </c>
      <c r="Q27" s="176">
        <f>(mm!C27*'SO4'!C27+mm!D27*'SO4'!D27+mm!E27*'SO4'!E27+mm!F27*'SO4'!F27+mm!G27*'SO4'!G27+mm!H27*'SO4'!H27+mm!I27*'SO4'!I27+mm!J27*'SO4'!J27+mm!K27*'SO4'!K27+mm!L27*'SO4'!L27+mm!M27*'SO4'!M27+mm!N27*'SO4'!N27)/mm!O27</f>
        <v>26.180074088301058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32.141080156227609</v>
      </c>
      <c r="D28" s="92">
        <v>34.913944223107563</v>
      </c>
      <c r="E28" s="92">
        <v>10.808795518207281</v>
      </c>
      <c r="F28" s="92">
        <v>8.8148573790822642</v>
      </c>
      <c r="G28" s="92">
        <v>14.001630434782609</v>
      </c>
      <c r="H28" s="92">
        <v>6.4844421052631578</v>
      </c>
      <c r="I28" s="92">
        <v>10.545678410337681</v>
      </c>
      <c r="J28" s="92">
        <v>23.953157704799711</v>
      </c>
      <c r="K28" s="92">
        <v>41.951131221719457</v>
      </c>
      <c r="L28" s="92">
        <v>35.432160804020107</v>
      </c>
      <c r="M28" s="92">
        <v>43.436860170123857</v>
      </c>
      <c r="N28" s="93">
        <v>33.710135866297946</v>
      </c>
      <c r="O28" s="91">
        <f t="shared" si="2"/>
        <v>43.436860170123857</v>
      </c>
      <c r="P28" s="93">
        <f t="shared" si="3"/>
        <v>6.4844421052631578</v>
      </c>
      <c r="Q28" s="176">
        <f>(mm!C28*'SO4'!C28+mm!D28*'SO4'!D28+mm!E28*'SO4'!E28+mm!F28*'SO4'!F28+mm!G28*'SO4'!G28+mm!H28*'SO4'!H28+mm!I28*'SO4'!I28+mm!J28*'SO4'!J28+mm!K28*'SO4'!K28+mm!L28*'SO4'!L28+mm!M28*'SO4'!M28+mm!N28*'SO4'!N28)/mm!O28</f>
        <v>24.673539373571689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17.771595131326073</v>
      </c>
      <c r="D29" s="92">
        <v>28.252205833053971</v>
      </c>
      <c r="E29" s="92">
        <v>15.46556449809971</v>
      </c>
      <c r="F29" s="92">
        <v>8.2382157303370782</v>
      </c>
      <c r="G29" s="92">
        <v>11.976883116883117</v>
      </c>
      <c r="H29" s="92">
        <v>9.037776639344262</v>
      </c>
      <c r="I29" s="92">
        <v>13.296479802143445</v>
      </c>
      <c r="J29" s="92">
        <v>25.491342800647136</v>
      </c>
      <c r="K29" s="92">
        <v>61.325526066350697</v>
      </c>
      <c r="L29" s="92">
        <v>47.190161443494773</v>
      </c>
      <c r="M29" s="92">
        <v>71.583493589743583</v>
      </c>
      <c r="N29" s="93">
        <v>68.967339449541285</v>
      </c>
      <c r="O29" s="91">
        <f t="shared" si="2"/>
        <v>71.583493589743583</v>
      </c>
      <c r="P29" s="93">
        <f t="shared" si="3"/>
        <v>8.2382157303370782</v>
      </c>
      <c r="Q29" s="176">
        <f>(mm!C29*'SO4'!C29+mm!D29*'SO4'!D29+mm!E29*'SO4'!E29+mm!F29*'SO4'!F29+mm!G29*'SO4'!G29+mm!H29*'SO4'!H29+mm!I29*'SO4'!I29+mm!J29*'SO4'!J29+mm!K29*'SO4'!K29+mm!L29*'SO4'!L29+mm!M29*'SO4'!M29+mm!N29*'SO4'!N29)/mm!O29</f>
        <v>31.958260044135777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30.824193818913031</v>
      </c>
      <c r="D30" s="92">
        <v>29.80398466473514</v>
      </c>
      <c r="E30" s="92">
        <v>21.859403992427826</v>
      </c>
      <c r="F30" s="92">
        <v>16.533227338973749</v>
      </c>
      <c r="G30" s="92">
        <v>24.87292037106802</v>
      </c>
      <c r="H30" s="92">
        <v>27.00689982662486</v>
      </c>
      <c r="I30" s="92">
        <v>18.781753424977889</v>
      </c>
      <c r="J30" s="92">
        <v>16.753539227211522</v>
      </c>
      <c r="K30" s="92">
        <v>16.51701927473815</v>
      </c>
      <c r="L30" s="92">
        <v>16.75877626394772</v>
      </c>
      <c r="M30" s="92">
        <v>19.045670383061555</v>
      </c>
      <c r="N30" s="93">
        <v>15.88739286117915</v>
      </c>
      <c r="O30" s="91">
        <f t="shared" si="2"/>
        <v>30.824193818913031</v>
      </c>
      <c r="P30" s="93">
        <f t="shared" si="3"/>
        <v>15.88739286117915</v>
      </c>
      <c r="Q30" s="176">
        <f>(mm!C30*'SO4'!C30+mm!D30*'SO4'!D30+mm!E30*'SO4'!E30+mm!F30*'SO4'!F30+mm!G30*'SO4'!G30+mm!H30*'SO4'!H30+mm!I30*'SO4'!I30+mm!J30*'SO4'!J30+mm!K30*'SO4'!K30+mm!L30*'SO4'!L30+mm!M30*'SO4'!M30+mm!N30*'SO4'!N30)/mm!O30</f>
        <v>21.327279340272433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29.827738095238097</v>
      </c>
      <c r="D31" s="92">
        <v>23.18232492997199</v>
      </c>
      <c r="E31" s="92">
        <v>26.844091931051707</v>
      </c>
      <c r="F31" s="92">
        <v>25.219224088013892</v>
      </c>
      <c r="G31" s="92">
        <v>21.420185114745784</v>
      </c>
      <c r="H31" s="92">
        <v>17.044437086092714</v>
      </c>
      <c r="I31" s="92">
        <v>16.567948717948717</v>
      </c>
      <c r="J31" s="92">
        <v>20.583933518005541</v>
      </c>
      <c r="K31" s="92">
        <v>14.42070981210856</v>
      </c>
      <c r="L31" s="92">
        <v>14.42070981210856</v>
      </c>
      <c r="M31" s="92">
        <v>15.741006661732053</v>
      </c>
      <c r="N31" s="93">
        <v>19.835040953090097</v>
      </c>
      <c r="O31" s="91">
        <f t="shared" si="2"/>
        <v>29.827738095238097</v>
      </c>
      <c r="P31" s="93">
        <f t="shared" si="3"/>
        <v>14.42070981210856</v>
      </c>
      <c r="Q31" s="176">
        <f>(mm!C31*'SO4'!C31+mm!D31*'SO4'!D31+mm!E31*'SO4'!E31+mm!F31*'SO4'!F31+mm!G31*'SO4'!G31+mm!H31*'SO4'!H31+mm!I31*'SO4'!I31+mm!J31*'SO4'!J31+mm!K31*'SO4'!K31+mm!L31*'SO4'!L31+mm!M31*'SO4'!M31+mm!N31*'SO4'!N31)/mm!O31</f>
        <v>20.050550875490671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34.648342878013153</v>
      </c>
      <c r="D32" s="92">
        <v>27.972677419354842</v>
      </c>
      <c r="E32" s="92">
        <v>26.456418125770657</v>
      </c>
      <c r="F32" s="92">
        <v>57.889063636363637</v>
      </c>
      <c r="G32" s="92">
        <v>23.943843454157779</v>
      </c>
      <c r="H32" s="92">
        <v>39.271445161290323</v>
      </c>
      <c r="I32" s="92">
        <v>34.131806835066861</v>
      </c>
      <c r="J32" s="92">
        <v>20.324736363636362</v>
      </c>
      <c r="K32" s="92">
        <v>23.006817931034483</v>
      </c>
      <c r="L32" s="92">
        <v>26.494306790123456</v>
      </c>
      <c r="M32" s="92">
        <v>26.271127906976741</v>
      </c>
      <c r="N32" s="93">
        <v>19.830965912762522</v>
      </c>
      <c r="O32" s="91">
        <f t="shared" si="2"/>
        <v>57.889063636363637</v>
      </c>
      <c r="P32" s="93">
        <f t="shared" si="3"/>
        <v>19.830965912762522</v>
      </c>
      <c r="Q32" s="176">
        <f>(mm!C32*'SO4'!C32+mm!D32*'SO4'!D32+mm!E32*'SO4'!E32+mm!F32*'SO4'!F32+mm!G32*'SO4'!G32+mm!H32*'SO4'!H32+mm!I32*'SO4'!I32+mm!J32*'SO4'!J32+mm!K32*'SO4'!K32+mm!L32*'SO4'!L32+mm!M32*'SO4'!M32+mm!N32*'SO4'!N32)/mm!O32</f>
        <v>29.121191296038919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35.83963604377675</v>
      </c>
      <c r="D33" s="92">
        <v>29.120126271173625</v>
      </c>
      <c r="E33" s="92">
        <v>24.924767590395465</v>
      </c>
      <c r="F33" s="92">
        <v>28.68746939266245</v>
      </c>
      <c r="G33" s="92">
        <v>20.937240616946255</v>
      </c>
      <c r="H33" s="92">
        <v>16.719629120903281</v>
      </c>
      <c r="I33" s="92">
        <v>24.883337875217951</v>
      </c>
      <c r="J33" s="92">
        <v>16.774841810824753</v>
      </c>
      <c r="K33" s="92">
        <v>25.798846236913231</v>
      </c>
      <c r="L33" s="92">
        <v>12.915201221421027</v>
      </c>
      <c r="M33" s="92">
        <v>23.729730498090632</v>
      </c>
      <c r="N33" s="93">
        <v>15.360748398498068</v>
      </c>
      <c r="O33" s="91">
        <f t="shared" si="2"/>
        <v>35.83963604377675</v>
      </c>
      <c r="P33" s="93">
        <f t="shared" si="3"/>
        <v>12.915201221421027</v>
      </c>
      <c r="Q33" s="176">
        <f>(mm!C33*'SO4'!C33+mm!D33*'SO4'!D33+mm!E33*'SO4'!E33+mm!F33*'SO4'!F33+mm!G33*'SO4'!G33+mm!H33*'SO4'!H33+mm!I33*'SO4'!I33+mm!J33*'SO4'!J33+mm!K33*'SO4'!K33+mm!L33*'SO4'!L33+mm!M33*'SO4'!M33+mm!N33*'SO4'!N33)/mm!O33</f>
        <v>21.593598474414939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59.396823808907236</v>
      </c>
      <c r="D34" s="92">
        <v>18.329347795341349</v>
      </c>
      <c r="E34" s="92">
        <v>19.624140623208081</v>
      </c>
      <c r="F34" s="92">
        <v>14.510165240777074</v>
      </c>
      <c r="G34" s="92">
        <v>21.872321795865826</v>
      </c>
      <c r="H34" s="92">
        <v>10.475679630551056</v>
      </c>
      <c r="I34" s="92">
        <v>22.249546414443351</v>
      </c>
      <c r="J34" s="92">
        <v>22.720201860020559</v>
      </c>
      <c r="K34" s="92">
        <v>32.069787980980422</v>
      </c>
      <c r="L34" s="92">
        <v>27.76970849205896</v>
      </c>
      <c r="M34" s="92">
        <v>36.241766343342206</v>
      </c>
      <c r="N34" s="93">
        <v>21.491362529725517</v>
      </c>
      <c r="O34" s="91">
        <f t="shared" si="2"/>
        <v>59.396823808907236</v>
      </c>
      <c r="P34" s="93">
        <f t="shared" si="3"/>
        <v>10.475679630551056</v>
      </c>
      <c r="Q34" s="176">
        <f>(mm!C34*'SO4'!C34+mm!D34*'SO4'!D34+mm!E34*'SO4'!E34+mm!F34*'SO4'!F34+mm!G34*'SO4'!G34+mm!H34*'SO4'!H34+mm!I34*'SO4'!I34+mm!J34*'SO4'!J34+mm!K34*'SO4'!K34+mm!L34*'SO4'!L34+mm!M34*'SO4'!M34+mm!N34*'SO4'!N34)/mm!O34</f>
        <v>21.980143534294811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37.871614810812908</v>
      </c>
      <c r="D35" s="92">
        <v>23.847680569069137</v>
      </c>
      <c r="E35" s="92">
        <v>15.162903073347396</v>
      </c>
      <c r="F35" s="92">
        <v>9.728842204114093</v>
      </c>
      <c r="G35" s="92">
        <v>13.560167358230942</v>
      </c>
      <c r="H35" s="92">
        <v>7.3741518847796819</v>
      </c>
      <c r="I35" s="92">
        <v>8.8012678302695235</v>
      </c>
      <c r="J35" s="92">
        <v>14.872680650240552</v>
      </c>
      <c r="K35" s="92"/>
      <c r="L35" s="92"/>
      <c r="M35" s="92"/>
      <c r="N35" s="93"/>
      <c r="O35" s="91">
        <f t="shared" si="2"/>
        <v>37.871614810812908</v>
      </c>
      <c r="P35" s="93">
        <f t="shared" si="3"/>
        <v>7.3741518847796819</v>
      </c>
      <c r="Q35" s="179">
        <f>(mm!C35*'SO4'!C35+mm!D35*'SO4'!D35+mm!E35*'SO4'!E35+mm!F35*'SO4'!F35+mm!G35*'SO4'!G35+mm!H35*'SO4'!H35+mm!I35*'SO4'!I35+mm!J35*'SO4'!J35+mm!K35*'SO4'!K35+mm!L35*'SO4'!L35+mm!M35*'SO4'!M35+mm!N35*'SO4'!N35)/mm!O35</f>
        <v>14.125793799651316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44.570152413209151</v>
      </c>
      <c r="D36" s="92">
        <v>17.236254405639219</v>
      </c>
      <c r="E36" s="92">
        <v>18.046442145778204</v>
      </c>
      <c r="F36" s="92">
        <v>18.329199589533093</v>
      </c>
      <c r="G36" s="92">
        <v>25.750928118030536</v>
      </c>
      <c r="H36" s="92">
        <v>6.0505954153021735</v>
      </c>
      <c r="I36" s="92">
        <v>13.707189832560015</v>
      </c>
      <c r="J36" s="92">
        <v>17.180709987966306</v>
      </c>
      <c r="K36" s="92">
        <v>22.347450643776828</v>
      </c>
      <c r="L36" s="92">
        <v>19.15445727482679</v>
      </c>
      <c r="M36" s="92">
        <v>30.249454545454544</v>
      </c>
      <c r="N36" s="93">
        <v>15.899406556592485</v>
      </c>
      <c r="O36" s="91">
        <f t="shared" si="2"/>
        <v>44.570152413209151</v>
      </c>
      <c r="P36" s="93">
        <f t="shared" si="3"/>
        <v>6.0505954153021735</v>
      </c>
      <c r="Q36" s="176">
        <f>(mm!C36*'SO4'!C36+mm!D36*'SO4'!D36+mm!E36*'SO4'!E36+mm!F36*'SO4'!F36+mm!G36*'SO4'!G36+mm!H36*'SO4'!H36+mm!I36*'SO4'!I36+mm!J36*'SO4'!J36+mm!K36*'SO4'!K36+mm!L36*'SO4'!L36+mm!M36*'SO4'!M36+mm!N36*'SO4'!N36)/mm!O36</f>
        <v>18.289395164465912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53.487718957744896</v>
      </c>
      <c r="D37" s="92">
        <v>25.96324029230458</v>
      </c>
      <c r="E37" s="92">
        <v>12.471507696397678</v>
      </c>
      <c r="F37" s="92">
        <v>20.812107867938739</v>
      </c>
      <c r="G37" s="92">
        <v>38.19990379575983</v>
      </c>
      <c r="H37" s="92">
        <v>7.1393064932041819</v>
      </c>
      <c r="I37" s="92">
        <v>13.872109137923212</v>
      </c>
      <c r="J37" s="92">
        <v>18.109739971076639</v>
      </c>
      <c r="K37" s="92">
        <v>24.888851069205341</v>
      </c>
      <c r="L37" s="92">
        <v>44.460080690085242</v>
      </c>
      <c r="M37" s="92">
        <v>37.64522173641474</v>
      </c>
      <c r="N37" s="93">
        <v>17.801374141161773</v>
      </c>
      <c r="O37" s="91">
        <f t="shared" si="2"/>
        <v>53.487718957744896</v>
      </c>
      <c r="P37" s="93">
        <f t="shared" si="3"/>
        <v>7.1393064932041819</v>
      </c>
      <c r="Q37" s="176">
        <f>(mm!C37*'SO4'!C37+mm!D37*'SO4'!D37+mm!E37*'SO4'!E37+mm!F37*'SO4'!F37+mm!G37*'SO4'!G37+mm!H37*'SO4'!H37+mm!I37*'SO4'!I37+mm!J37*'SO4'!J37+mm!K37*'SO4'!K37+mm!L37*'SO4'!L37+mm!M37*'SO4'!M37+mm!N37*'SO4'!N37)/mm!O37</f>
        <v>22.814224449746828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24.260134003350082</v>
      </c>
      <c r="D38" s="92">
        <v>11.860175560175559</v>
      </c>
      <c r="E38" s="92">
        <v>14.223910228744062</v>
      </c>
      <c r="F38" s="92">
        <v>12.100455963522919</v>
      </c>
      <c r="G38" s="92">
        <v>14.132984079466597</v>
      </c>
      <c r="H38" s="92">
        <v>7.3605352199323288</v>
      </c>
      <c r="I38" s="92">
        <v>9.6825923730488057</v>
      </c>
      <c r="J38" s="92">
        <v>6.1953976311336714</v>
      </c>
      <c r="K38" s="92">
        <v>22.116105263157895</v>
      </c>
      <c r="L38" s="92">
        <v>12.878471138845551</v>
      </c>
      <c r="M38" s="92">
        <v>24.779027355623104</v>
      </c>
      <c r="N38" s="93">
        <v>29.182350552814043</v>
      </c>
      <c r="O38" s="91">
        <f t="shared" si="2"/>
        <v>29.182350552814043</v>
      </c>
      <c r="P38" s="93">
        <f t="shared" si="3"/>
        <v>6.1953976311336714</v>
      </c>
      <c r="Q38" s="176">
        <f>(mm!C38*'SO4'!C38+mm!D38*'SO4'!D38+mm!E38*'SO4'!E38+mm!F38*'SO4'!F38+mm!G38*'SO4'!G38+mm!H38*'SO4'!H38+mm!I38*'SO4'!I38+mm!J38*'SO4'!J38+mm!K38*'SO4'!K38+mm!L38*'SO4'!L38+mm!M38*'SO4'!M38+mm!N38*'SO4'!N38)/mm!O38</f>
        <v>13.660051508627975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47.067111624823376</v>
      </c>
      <c r="D39" s="142">
        <v>21.069790351775538</v>
      </c>
      <c r="E39" s="142">
        <v>17.980098662195765</v>
      </c>
      <c r="F39" s="142">
        <v>18.442811901020914</v>
      </c>
      <c r="G39" s="142">
        <v>36.111101870795032</v>
      </c>
      <c r="H39" s="142">
        <v>14.204758206132384</v>
      </c>
      <c r="I39" s="142">
        <v>12.759362502687946</v>
      </c>
      <c r="J39" s="142">
        <v>19.005692614252514</v>
      </c>
      <c r="K39" s="142">
        <v>29.509157830002962</v>
      </c>
      <c r="L39" s="142">
        <v>23.905658084743674</v>
      </c>
      <c r="M39" s="142">
        <v>36.480541053299483</v>
      </c>
      <c r="N39" s="143">
        <v>28.867678454978329</v>
      </c>
      <c r="O39" s="122">
        <f t="shared" si="2"/>
        <v>47.067111624823376</v>
      </c>
      <c r="P39" s="124">
        <f t="shared" si="3"/>
        <v>12.759362502687946</v>
      </c>
      <c r="Q39" s="183">
        <f>(mm!C39*'SO4'!C39+mm!D39*'SO4'!D39+mm!E39*'SO4'!E39+mm!F39*'SO4'!F39+mm!G39*'SO4'!G39+mm!H39*'SO4'!H39+mm!I39*'SO4'!I39+mm!J39*'SO4'!J39+mm!K39*'SO4'!K39+mm!L39*'SO4'!L39+mm!M39*'SO4'!M39+mm!N39*'SO4'!N39)/mm!O39</f>
        <v>22.143366791620451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46.427575064852874</v>
      </c>
      <c r="D41" s="134">
        <v>19.25807485873942</v>
      </c>
      <c r="E41" s="134">
        <v>10.51386789585233</v>
      </c>
      <c r="F41" s="134">
        <v>11.346649511365388</v>
      </c>
      <c r="G41" s="134">
        <v>13.428603550148029</v>
      </c>
      <c r="H41" s="134">
        <v>14.365482867600214</v>
      </c>
      <c r="I41" s="134">
        <v>13.740896655965425</v>
      </c>
      <c r="J41" s="134">
        <v>28.522770331322171</v>
      </c>
      <c r="K41" s="134">
        <v>48.509529103635515</v>
      </c>
      <c r="L41" s="134">
        <v>46.011184257096339</v>
      </c>
      <c r="M41" s="134">
        <v>50.070994632722488</v>
      </c>
      <c r="N41" s="135">
        <v>43.096448602800642</v>
      </c>
      <c r="O41" s="133">
        <f t="shared" ref="O41:O56" si="4">MAX(C41:N41)</f>
        <v>50.070994632722488</v>
      </c>
      <c r="P41" s="135">
        <f t="shared" ref="P41:P56" si="5">MIN(C41:N41)</f>
        <v>10.51386789585233</v>
      </c>
      <c r="Q41" s="182">
        <f>(mm!C41*'SO4'!C41+mm!D41*'SO4'!D41+mm!E41*'SO4'!E41+mm!F41*'SO4'!F41+mm!G41*'SO4'!G41+mm!H41*'SO4'!H41+mm!I41*'SO4'!I41+mm!J41*'SO4'!J41+mm!K41*'SO4'!K41+mm!L41*'SO4'!L41+mm!M41*'SO4'!M41+mm!N41*'SO4'!N41)/mm!O41</f>
        <v>28.68689668448306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66.394489467710898</v>
      </c>
      <c r="D42" s="92">
        <v>12.35630685129115</v>
      </c>
      <c r="E42" s="92">
        <v>5.5798266254442099</v>
      </c>
      <c r="F42" s="92">
        <v>7.7517730282939805</v>
      </c>
      <c r="G42" s="92">
        <v>12.068641762947021</v>
      </c>
      <c r="H42" s="92">
        <v>8.4893830583646128</v>
      </c>
      <c r="I42" s="92">
        <v>8.2896252321833881</v>
      </c>
      <c r="J42" s="101">
        <v>17.628357276702058</v>
      </c>
      <c r="K42" s="92">
        <v>27.571200873469827</v>
      </c>
      <c r="L42" s="92">
        <v>38.241866832984684</v>
      </c>
      <c r="M42" s="92">
        <v>57.602176027896775</v>
      </c>
      <c r="N42" s="93">
        <v>19.834675743402251</v>
      </c>
      <c r="O42" s="91">
        <f t="shared" si="4"/>
        <v>66.394489467710898</v>
      </c>
      <c r="P42" s="93">
        <f t="shared" si="5"/>
        <v>5.5798266254442099</v>
      </c>
      <c r="Q42" s="176">
        <f>(mm!C42*'SO4'!C42+mm!D42*'SO4'!D42+mm!E42*'SO4'!E42+mm!F42*'SO4'!F42+mm!G42*'SO4'!G42+mm!H42*'SO4'!H42+mm!I42*'SO4'!I42+mm!J42*'SO4'!J42+mm!K42*'SO4'!K42+mm!L42*'SO4'!L42+mm!M42*'SO4'!M42+mm!N42*'SO4'!N42)/mm!O42</f>
        <v>17.803769025341953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24.848590308370046</v>
      </c>
      <c r="D43" s="92">
        <v>15.407103174603176</v>
      </c>
      <c r="E43" s="92">
        <v>12.575920873124149</v>
      </c>
      <c r="F43" s="92">
        <v>10.661315789473685</v>
      </c>
      <c r="G43" s="92">
        <v>12.791397849462365</v>
      </c>
      <c r="H43" s="92">
        <v>11.587445255474453</v>
      </c>
      <c r="I43" s="92">
        <v>11.362445414847162</v>
      </c>
      <c r="J43" s="92">
        <v>17.276190476190475</v>
      </c>
      <c r="K43" s="92">
        <v>15.281564245810056</v>
      </c>
      <c r="L43" s="92">
        <v>20.21869918699187</v>
      </c>
      <c r="M43" s="92">
        <v>19.222727272727273</v>
      </c>
      <c r="N43" s="93">
        <v>23.801968503937008</v>
      </c>
      <c r="O43" s="91">
        <f t="shared" si="4"/>
        <v>24.848590308370046</v>
      </c>
      <c r="P43" s="105">
        <f t="shared" si="5"/>
        <v>10.661315789473685</v>
      </c>
      <c r="Q43" s="176">
        <f>(mm!C43*'SO4'!C43+mm!D43*'SO4'!D43+mm!E43*'SO4'!E43+mm!F43*'SO4'!F43+mm!G43*'SO4'!G43+mm!H43*'SO4'!H43+mm!I43*'SO4'!I43+mm!J43*'SO4'!J43+mm!K43*'SO4'!K43+mm!L43*'SO4'!L43+mm!M43*'SO4'!M43+mm!N43*'SO4'!N43)/mm!O43</f>
        <v>15.173596093477505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35.706849885488239</v>
      </c>
      <c r="D44" s="92">
        <v>12.700395586092025</v>
      </c>
      <c r="E44" s="92">
        <v>11.138871538621697</v>
      </c>
      <c r="F44" s="92">
        <v>11.034769935457007</v>
      </c>
      <c r="G44" s="92">
        <v>15.823443681032687</v>
      </c>
      <c r="H44" s="92">
        <v>8.4322298563397879</v>
      </c>
      <c r="I44" s="92">
        <v>10.410160316468874</v>
      </c>
      <c r="J44" s="92">
        <v>14.990630855715176</v>
      </c>
      <c r="K44" s="92">
        <v>16.60605700620938</v>
      </c>
      <c r="L44" s="92">
        <v>35.602748282323546</v>
      </c>
      <c r="M44" s="92">
        <v>43.803905930265742</v>
      </c>
      <c r="N44" s="93">
        <v>22.058533534015542</v>
      </c>
      <c r="O44" s="91">
        <f t="shared" si="4"/>
        <v>43.803905930265742</v>
      </c>
      <c r="P44" s="93">
        <f t="shared" si="5"/>
        <v>8.4322298563397879</v>
      </c>
      <c r="Q44" s="176">
        <f>(mm!C44*'SO4'!C44+mm!D44*'SO4'!D44+mm!E44*'SO4'!E44+mm!F44*'SO4'!F44+mm!G44*'SO4'!G44+mm!H44*'SO4'!H44+mm!I44*'SO4'!I44+mm!J44*'SO4'!J44+mm!K44*'SO4'!K44+mm!L44*'SO4'!L44+mm!M44*'SO4'!M44+mm!N44*'SO4'!N44)/mm!O44</f>
        <v>16.27974196521118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14.08</v>
      </c>
      <c r="D45" s="92">
        <v>5.15</v>
      </c>
      <c r="E45" s="92">
        <v>12.91</v>
      </c>
      <c r="F45" s="92">
        <v>15.55</v>
      </c>
      <c r="G45" s="92">
        <v>16.059999999999999</v>
      </c>
      <c r="H45" s="184">
        <v>2.54</v>
      </c>
      <c r="I45" s="184">
        <v>9.89</v>
      </c>
      <c r="J45" s="92">
        <v>4.8899999999999997</v>
      </c>
      <c r="K45" s="92">
        <v>23.22</v>
      </c>
      <c r="L45" s="92">
        <v>13.86</v>
      </c>
      <c r="M45" s="92">
        <v>25.69</v>
      </c>
      <c r="N45" s="93">
        <v>20.03</v>
      </c>
      <c r="O45" s="91">
        <f t="shared" si="4"/>
        <v>25.69</v>
      </c>
      <c r="P45" s="93">
        <f t="shared" si="5"/>
        <v>2.54</v>
      </c>
      <c r="Q45" s="186">
        <f>(mm!C45*'SO4'!C45+mm!D45*'SO4'!D45+mm!E45*'SO4'!E45+mm!F45*'SO4'!F45+mm!G45*'SO4'!G45+mm!H45*'SO4'!H45+mm!I45*'SO4'!I45+mm!J45*'SO4'!J45+mm!K45*'SO4'!K45+mm!L45*'SO4'!L45+mm!M45*'SO4'!M45+mm!N45*'SO4'!N45)/mm!O45</f>
        <v>13.300931098036434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17.491916519434632</v>
      </c>
      <c r="D46" s="142">
        <v>6.7987103343806101</v>
      </c>
      <c r="E46" s="142">
        <v>6.861853448352158</v>
      </c>
      <c r="F46" s="142">
        <v>6.895293356173025</v>
      </c>
      <c r="G46" s="142">
        <v>11.819593405404129</v>
      </c>
      <c r="H46" s="142">
        <v>6.1296823498136233</v>
      </c>
      <c r="I46" s="142">
        <v>11.914626739775544</v>
      </c>
      <c r="J46" s="142">
        <v>15.390112817760942</v>
      </c>
      <c r="K46" s="142">
        <v>27.432333624387255</v>
      </c>
      <c r="L46" s="142">
        <v>46.801070556592045</v>
      </c>
      <c r="M46" s="142">
        <v>52.993070911069644</v>
      </c>
      <c r="N46" s="143">
        <v>17.766771707413252</v>
      </c>
      <c r="O46" s="141">
        <f t="shared" si="4"/>
        <v>52.993070911069644</v>
      </c>
      <c r="P46" s="143">
        <f t="shared" si="5"/>
        <v>6.1296823498136233</v>
      </c>
      <c r="Q46" s="183">
        <f>(mm!C46*'SO4'!C46+mm!D46*'SO4'!D46+mm!E46*'SO4'!E46+mm!F46*'SO4'!F46+mm!G46*'SO4'!G46+mm!H46*'SO4'!H46+mm!I46*'SO4'!I46+mm!J46*'SO4'!J46+mm!K46*'SO4'!K46+mm!L46*'SO4'!L46+mm!M46*'SO4'!M46+mm!N46*'SO4'!N46)/mm!O46</f>
        <v>13.112488137421762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31.16</v>
      </c>
      <c r="D47" s="149">
        <v>18.41</v>
      </c>
      <c r="E47" s="149">
        <v>3.95</v>
      </c>
      <c r="F47" s="149">
        <v>6.75</v>
      </c>
      <c r="G47" s="149">
        <v>21.2</v>
      </c>
      <c r="H47" s="149">
        <v>16.68</v>
      </c>
      <c r="I47" s="149">
        <v>18.190000000000001</v>
      </c>
      <c r="J47" s="149">
        <v>22.05</v>
      </c>
      <c r="K47" s="149">
        <v>25.28</v>
      </c>
      <c r="L47" s="149">
        <v>35.6</v>
      </c>
      <c r="M47" s="149">
        <v>24.85</v>
      </c>
      <c r="N47" s="150">
        <v>19.149999999999999</v>
      </c>
      <c r="O47" s="94">
        <f t="shared" si="4"/>
        <v>35.6</v>
      </c>
      <c r="P47" s="150">
        <f t="shared" si="5"/>
        <v>3.95</v>
      </c>
      <c r="Q47" s="175">
        <f>(mm!C47*'SO4'!C47+mm!D47*'SO4'!D47+mm!E47*'SO4'!E47+mm!F47*'SO4'!F47+mm!G47*'SO4'!G47+mm!H47*'SO4'!H47+mm!I47*'SO4'!I47+mm!J47*'SO4'!J47+mm!K47*'SO4'!K47+mm!L47*'SO4'!L47+mm!M47*'SO4'!M47+mm!N47*'SO4'!N47)/mm!O47</f>
        <v>14.034367378048781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26.828141129767435</v>
      </c>
      <c r="D48" s="92">
        <v>23.587788844292493</v>
      </c>
      <c r="E48" s="92">
        <v>13.11719912938824</v>
      </c>
      <c r="F48" s="92">
        <v>6.4345739997377249</v>
      </c>
      <c r="G48" s="92">
        <v>19.074278871106991</v>
      </c>
      <c r="H48" s="92">
        <v>10.451712884866087</v>
      </c>
      <c r="I48" s="92">
        <v>17.921944260146066</v>
      </c>
      <c r="J48" s="92">
        <v>26.422682041398748</v>
      </c>
      <c r="K48" s="92">
        <v>24.49240159533116</v>
      </c>
      <c r="L48" s="92">
        <v>34.362785108520484</v>
      </c>
      <c r="M48" s="92">
        <v>34.878480569808758</v>
      </c>
      <c r="N48" s="93">
        <v>18.102951990815004</v>
      </c>
      <c r="O48" s="91">
        <f t="shared" si="4"/>
        <v>34.878480569808758</v>
      </c>
      <c r="P48" s="93">
        <f t="shared" si="5"/>
        <v>6.4345739997377249</v>
      </c>
      <c r="Q48" s="182">
        <f>(mm!C48*'SO4'!C48+mm!D48*'SO4'!D48+mm!E48*'SO4'!E48+mm!F48*'SO4'!F48+mm!G48*'SO4'!G48+mm!H48*'SO4'!H48+mm!I48*'SO4'!I48+mm!J48*'SO4'!J48+mm!K48*'SO4'!K48+mm!L48*'SO4'!L48+mm!M48*'SO4'!M48+mm!N48*'SO4'!N48)/mm!O48</f>
        <v>18.573222634535369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33.398247018150393</v>
      </c>
      <c r="D49" s="92">
        <v>24.087676782273601</v>
      </c>
      <c r="E49" s="92">
        <v>9.5411140156370724</v>
      </c>
      <c r="F49" s="92">
        <v>9.2956014058808663</v>
      </c>
      <c r="G49" s="92">
        <v>18.244667772098669</v>
      </c>
      <c r="H49" s="92">
        <v>7.7107187801642496</v>
      </c>
      <c r="I49" s="101">
        <v>21.7</v>
      </c>
      <c r="J49" s="92"/>
      <c r="K49" s="101">
        <v>22.701621364608922</v>
      </c>
      <c r="L49" s="92">
        <v>36.554998112784709</v>
      </c>
      <c r="M49" s="92">
        <v>52.335590941813521</v>
      </c>
      <c r="N49" s="93">
        <v>17.800010801073647</v>
      </c>
      <c r="O49" s="91">
        <f t="shared" si="4"/>
        <v>52.335590941813521</v>
      </c>
      <c r="P49" s="93">
        <f t="shared" si="5"/>
        <v>7.7107187801642496</v>
      </c>
      <c r="Q49" s="176">
        <f>(mm!C49*'SO4'!C49+mm!D49*'SO4'!D49+mm!E49*'SO4'!E49+mm!F49*'SO4'!F49+mm!G49*'SO4'!G49+mm!H49*'SO4'!H49+mm!I49*'SO4'!I49+mm!J49*'SO4'!J49+mm!K49*'SO4'!K49+mm!L49*'SO4'!L49+mm!M49*'SO4'!M49+mm!N49*'SO4'!N49)/mm!O49</f>
        <v>15.755409921660515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14.126385390428213</v>
      </c>
      <c r="D50" s="92">
        <v>37.462300319488818</v>
      </c>
      <c r="E50" s="92">
        <v>10</v>
      </c>
      <c r="F50" s="92">
        <v>6.6</v>
      </c>
      <c r="G50" s="92">
        <v>14.521660102999091</v>
      </c>
      <c r="H50" s="92">
        <v>7.772731755424064</v>
      </c>
      <c r="I50" s="92">
        <v>11.356803005008349</v>
      </c>
      <c r="J50" s="92">
        <v>3.8849407783417935</v>
      </c>
      <c r="K50" s="92">
        <v>25.169914124962986</v>
      </c>
      <c r="L50" s="92">
        <v>47.541288981288986</v>
      </c>
      <c r="M50" s="92">
        <v>39.094184720638545</v>
      </c>
      <c r="N50" s="93">
        <v>31.146287809349218</v>
      </c>
      <c r="O50" s="91">
        <f t="shared" si="4"/>
        <v>47.541288981288986</v>
      </c>
      <c r="P50" s="93">
        <f t="shared" si="5"/>
        <v>3.8849407783417935</v>
      </c>
      <c r="Q50" s="176">
        <f>(mm!C50*'SO4'!C50+mm!D50*'SO4'!D50+mm!E50*'SO4'!E50+mm!F50*'SO4'!F50+mm!G50*'SO4'!G50+mm!H50*'SO4'!H50+mm!I50*'SO4'!I50+mm!J50*'SO4'!J50+mm!K50*'SO4'!K50+mm!L50*'SO4'!L50+mm!M50*'SO4'!M50+mm!N50*'SO4'!N50)/mm!O50</f>
        <v>15.193575210611547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14.9</v>
      </c>
      <c r="D51" s="92">
        <v>33.700000000000003</v>
      </c>
      <c r="E51" s="92">
        <v>8.8000000000000007</v>
      </c>
      <c r="F51" s="92">
        <v>9.6</v>
      </c>
      <c r="G51" s="92">
        <v>27.1</v>
      </c>
      <c r="H51" s="92">
        <v>8.4</v>
      </c>
      <c r="I51" s="92">
        <v>18.100000000000001</v>
      </c>
      <c r="J51" s="92">
        <v>18.2</v>
      </c>
      <c r="K51" s="92">
        <v>18.7</v>
      </c>
      <c r="L51" s="92">
        <v>40.700000000000003</v>
      </c>
      <c r="M51" s="92">
        <v>39.200000000000003</v>
      </c>
      <c r="N51" s="93">
        <v>19.8</v>
      </c>
      <c r="O51" s="91">
        <f t="shared" si="4"/>
        <v>40.700000000000003</v>
      </c>
      <c r="P51" s="93">
        <f t="shared" si="5"/>
        <v>8.4</v>
      </c>
      <c r="Q51" s="176">
        <f>(mm!C51*'SO4'!C51+mm!D51*'SO4'!D51+mm!E51*'SO4'!E51+mm!F51*'SO4'!F51+mm!G51*'SO4'!G51+mm!H51*'SO4'!H51+mm!I51*'SO4'!I51+mm!J51*'SO4'!J51+mm!K51*'SO4'!K51+mm!L51*'SO4'!L51+mm!M51*'SO4'!M51+mm!N51*'SO4'!N51)/mm!O51</f>
        <v>16.394653785847961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30</v>
      </c>
      <c r="D52" s="92">
        <v>37.1</v>
      </c>
      <c r="E52" s="92">
        <v>8</v>
      </c>
      <c r="F52" s="92">
        <v>11.3</v>
      </c>
      <c r="G52" s="92">
        <v>28.5</v>
      </c>
      <c r="H52" s="92">
        <v>19</v>
      </c>
      <c r="I52" s="92">
        <v>16.2</v>
      </c>
      <c r="J52" s="92">
        <v>15.1</v>
      </c>
      <c r="K52" s="92">
        <v>24.5</v>
      </c>
      <c r="L52" s="92">
        <v>38.200000000000003</v>
      </c>
      <c r="M52" s="92">
        <v>27</v>
      </c>
      <c r="N52" s="93">
        <v>24.5</v>
      </c>
      <c r="O52" s="91">
        <f t="shared" si="4"/>
        <v>38.200000000000003</v>
      </c>
      <c r="P52" s="93">
        <f t="shared" si="5"/>
        <v>8</v>
      </c>
      <c r="Q52" s="176">
        <f>(mm!C52*'SO4'!C52+mm!D52*'SO4'!D52+mm!E52*'SO4'!E52+mm!F52*'SO4'!F52+mm!G52*'SO4'!G52+mm!H52*'SO4'!H52+mm!I52*'SO4'!I52+mm!J52*'SO4'!J52+mm!K52*'SO4'!K52+mm!L52*'SO4'!L52+mm!M52*'SO4'!M52+mm!N52*'SO4'!N52)/mm!O52</f>
        <v>16.487349320338549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21.386003158302884</v>
      </c>
      <c r="D53" s="92">
        <v>16.54809641412773</v>
      </c>
      <c r="E53" s="92">
        <v>5.7534300313103399</v>
      </c>
      <c r="F53" s="92">
        <v>11.794819367469133</v>
      </c>
      <c r="G53" s="92">
        <v>19.402405590001482</v>
      </c>
      <c r="H53" s="155">
        <v>5.5062904121152734</v>
      </c>
      <c r="I53" s="92">
        <v>12.803077368652257</v>
      </c>
      <c r="J53" s="92">
        <v>25.40387200780555</v>
      </c>
      <c r="K53" s="92">
        <v>14.21159125052008</v>
      </c>
      <c r="L53" s="92">
        <v>22.024255577688365</v>
      </c>
      <c r="M53" s="92">
        <v>19.348147532194055</v>
      </c>
      <c r="N53" s="93">
        <v>27.068428654487871</v>
      </c>
      <c r="O53" s="91">
        <f t="shared" si="4"/>
        <v>27.068428654487871</v>
      </c>
      <c r="P53" s="93">
        <f t="shared" si="5"/>
        <v>5.5062904121152734</v>
      </c>
      <c r="Q53" s="176">
        <f>(mm!C53*'SO4'!C53+mm!D53*'SO4'!D53+mm!E53*'SO4'!E53+mm!F53*'SO4'!F53+mm!G53*'SO4'!G53+mm!H53*'SO4'!H53+mm!I53*'SO4'!I53+mm!J53*'SO4'!J53+mm!K53*'SO4'!K53+mm!L53*'SO4'!L53+mm!M53*'SO4'!M53+mm!N53*'SO4'!N53)/mm!O53</f>
        <v>12.874496075957927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30</v>
      </c>
      <c r="D54" s="92">
        <v>19.3</v>
      </c>
      <c r="E54" s="92">
        <v>11.5</v>
      </c>
      <c r="F54" s="92">
        <v>17.8</v>
      </c>
      <c r="G54" s="92">
        <v>18.899999999999999</v>
      </c>
      <c r="H54" s="92">
        <v>9.6999999999999993</v>
      </c>
      <c r="I54" s="92">
        <v>14</v>
      </c>
      <c r="J54" s="92">
        <v>17.8</v>
      </c>
      <c r="K54" s="92">
        <v>16.7</v>
      </c>
      <c r="L54" s="92">
        <v>19.8</v>
      </c>
      <c r="M54" s="92">
        <v>36.299999999999997</v>
      </c>
      <c r="N54" s="93">
        <v>20.9</v>
      </c>
      <c r="O54" s="91">
        <f t="shared" si="4"/>
        <v>36.299999999999997</v>
      </c>
      <c r="P54" s="93">
        <f t="shared" si="5"/>
        <v>9.6999999999999993</v>
      </c>
      <c r="Q54" s="176">
        <f>(mm!C54*'SO4'!C54+mm!D54*'SO4'!D54+mm!E54*'SO4'!E54+mm!F54*'SO4'!F54+mm!G54*'SO4'!G54+mm!H54*'SO4'!H54+mm!I54*'SO4'!I54+mm!J54*'SO4'!J54+mm!K54*'SO4'!K54+mm!L54*'SO4'!L54+mm!M54*'SO4'!M54+mm!N54*'SO4'!N54)/mm!O54</f>
        <v>16.983273122486558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16.212469203275731</v>
      </c>
      <c r="D55" s="92">
        <v>15.628989743045816</v>
      </c>
      <c r="E55" s="92">
        <v>8.2261730748179289</v>
      </c>
      <c r="F55" s="92">
        <v>10.487028588847862</v>
      </c>
      <c r="G55" s="92">
        <v>27.157057011781426</v>
      </c>
      <c r="H55" s="92">
        <v>8.0137302479069437</v>
      </c>
      <c r="I55" s="92">
        <v>16.080436965875446</v>
      </c>
      <c r="J55" s="92">
        <v>17.525454358016528</v>
      </c>
      <c r="K55" s="92">
        <v>21.724575734936906</v>
      </c>
      <c r="L55" s="92">
        <v>46.365795389181194</v>
      </c>
      <c r="M55" s="92">
        <v>41.182594211950864</v>
      </c>
      <c r="N55" s="93">
        <v>22.720174890693315</v>
      </c>
      <c r="O55" s="91">
        <f t="shared" si="4"/>
        <v>46.365795389181194</v>
      </c>
      <c r="P55" s="93">
        <f t="shared" si="5"/>
        <v>8.0137302479069437</v>
      </c>
      <c r="Q55" s="176">
        <f>(mm!C55*'SO4'!C55+mm!D55*'SO4'!D55+mm!E55*'SO4'!E55+mm!F55*'SO4'!F55+mm!G55*'SO4'!G55+mm!H55*'SO4'!H55+mm!I55*'SO4'!I55+mm!J55*'SO4'!J55+mm!K55*'SO4'!K55+mm!L55*'SO4'!L55+mm!M55*'SO4'!M55+mm!N55*'SO4'!N55)/mm!O55</f>
        <v>15.927726555645672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13.9</v>
      </c>
      <c r="D56" s="123">
        <v>9</v>
      </c>
      <c r="E56" s="123">
        <v>3.2</v>
      </c>
      <c r="F56" s="123">
        <v>13.3</v>
      </c>
      <c r="G56" s="123">
        <v>14.8</v>
      </c>
      <c r="H56" s="123">
        <v>11.3</v>
      </c>
      <c r="I56" s="123">
        <v>26.1</v>
      </c>
      <c r="J56" s="123">
        <v>89.7</v>
      </c>
      <c r="K56" s="123">
        <v>20.399999999999999</v>
      </c>
      <c r="L56" s="123">
        <v>32.1</v>
      </c>
      <c r="M56" s="123">
        <v>26</v>
      </c>
      <c r="N56" s="124">
        <v>21.2</v>
      </c>
      <c r="O56" s="122">
        <f t="shared" si="4"/>
        <v>89.7</v>
      </c>
      <c r="P56" s="124">
        <f t="shared" si="5"/>
        <v>3.2</v>
      </c>
      <c r="Q56" s="181">
        <f>(mm!C56*'SO4'!C56+mm!D56*'SO4'!D56+mm!E56*'SO4'!E56+mm!F56*'SO4'!F56+mm!G56*'SO4'!G56+mm!H56*'SO4'!H56+mm!I56*'SO4'!I56+mm!J56*'SO4'!J56+mm!K56*'SO4'!K56+mm!L56*'SO4'!L56+mm!M56*'SO4'!M56+mm!N56*'SO4'!N56)/mm!O56</f>
        <v>13.269915514336589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22"/>
      <c r="B58" s="22" t="s">
        <v>204</v>
      </c>
      <c r="C58" s="188">
        <v>42.632761553045292</v>
      </c>
      <c r="D58" s="188">
        <v>23.509082007395509</v>
      </c>
      <c r="E58" s="188">
        <v>19.512697481294531</v>
      </c>
      <c r="F58" s="188">
        <v>20.360268104780186</v>
      </c>
      <c r="G58" s="188">
        <v>23.093130592130954</v>
      </c>
      <c r="H58" s="188">
        <v>13.609256705098908</v>
      </c>
      <c r="I58" s="188">
        <v>15.332811548362054</v>
      </c>
      <c r="J58" s="188">
        <v>20.494734719718341</v>
      </c>
      <c r="K58" s="188">
        <v>27.145848404629461</v>
      </c>
      <c r="L58" s="188">
        <v>27.463262084376808</v>
      </c>
      <c r="M58" s="188">
        <v>36.955567924191023</v>
      </c>
      <c r="N58" s="188">
        <v>28.671770510634907</v>
      </c>
      <c r="O58" s="188">
        <f t="shared" ref="O58:Q58" si="6">AVERAGE(O5:O56)</f>
        <v>53.188834848549803</v>
      </c>
      <c r="P58" s="188">
        <f t="shared" si="6"/>
        <v>10.489097283579389</v>
      </c>
      <c r="Q58" s="188">
        <f t="shared" si="6"/>
        <v>21.950027551115372</v>
      </c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22"/>
      <c r="B59" s="22" t="s">
        <v>200</v>
      </c>
      <c r="C59" s="188">
        <v>137.71208493806597</v>
      </c>
      <c r="D59" s="188">
        <v>43.827869944699849</v>
      </c>
      <c r="E59" s="188">
        <v>52.364414684522622</v>
      </c>
      <c r="F59" s="188">
        <v>118.7388341576498</v>
      </c>
      <c r="G59" s="188">
        <v>49.876708182367146</v>
      </c>
      <c r="H59" s="188">
        <v>39.271445161290323</v>
      </c>
      <c r="I59" s="188">
        <v>34.131806835066861</v>
      </c>
      <c r="J59" s="188">
        <v>89.7</v>
      </c>
      <c r="K59" s="188">
        <v>61.325526066350697</v>
      </c>
      <c r="L59" s="188">
        <v>47.541288981288986</v>
      </c>
      <c r="M59" s="188">
        <v>84.842682469588411</v>
      </c>
      <c r="N59" s="188">
        <v>68.967339449541285</v>
      </c>
      <c r="O59" s="188">
        <f t="shared" ref="O59:Q59" si="7">MAX(O5:O56)</f>
        <v>137.71208493806597</v>
      </c>
      <c r="P59" s="188">
        <f t="shared" si="7"/>
        <v>58.3</v>
      </c>
      <c r="Q59" s="188">
        <f t="shared" si="7"/>
        <v>58.3</v>
      </c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22"/>
      <c r="B60" s="22" t="s">
        <v>201</v>
      </c>
      <c r="C60" s="188">
        <v>13.9</v>
      </c>
      <c r="D60" s="188">
        <v>5.15</v>
      </c>
      <c r="E60" s="188">
        <v>3.2</v>
      </c>
      <c r="F60" s="188">
        <v>4.3340198842273914</v>
      </c>
      <c r="G60" s="188">
        <v>6.580586423149029</v>
      </c>
      <c r="H60" s="188">
        <v>2.54</v>
      </c>
      <c r="I60" s="188">
        <v>8.2896252321833881</v>
      </c>
      <c r="J60" s="188">
        <v>3.8849407783417935</v>
      </c>
      <c r="K60" s="188">
        <v>14.21159125052008</v>
      </c>
      <c r="L60" s="188">
        <v>11.345893619235977</v>
      </c>
      <c r="M60" s="188">
        <v>15.741006661732053</v>
      </c>
      <c r="N60" s="188">
        <v>15.360748398498068</v>
      </c>
      <c r="O60" s="188">
        <f t="shared" ref="O60:Q60" si="8">MIN(O5:O56)</f>
        <v>24.848590308370046</v>
      </c>
      <c r="P60" s="188">
        <f t="shared" si="8"/>
        <v>2.54</v>
      </c>
      <c r="Q60" s="188">
        <f t="shared" si="8"/>
        <v>12.150899570763606</v>
      </c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ColWidth="12.625" defaultRowHeight="15" customHeight="1"/>
  <cols>
    <col min="1" max="1" width="3.125" customWidth="1"/>
    <col min="2" max="2" width="11" customWidth="1"/>
    <col min="3" max="14" width="7.125" customWidth="1"/>
    <col min="15" max="16" width="7.75" customWidth="1"/>
    <col min="17" max="17" width="8.75" customWidth="1"/>
    <col min="18" max="20" width="9" customWidth="1"/>
    <col min="21" max="26" width="8" customWidth="1"/>
  </cols>
  <sheetData>
    <row r="1" spans="1:26" ht="19.5" customHeigh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19.5" customHeight="1">
      <c r="A2" s="166"/>
      <c r="B2" s="167" t="s">
        <v>226</v>
      </c>
      <c r="C2" s="166" t="s">
        <v>227</v>
      </c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22" t="s">
        <v>184</v>
      </c>
      <c r="T2" s="22">
        <f>COUNT(C5:N56)</f>
        <v>571</v>
      </c>
      <c r="U2" s="166"/>
      <c r="V2" s="166"/>
      <c r="W2" s="166"/>
      <c r="X2" s="166"/>
      <c r="Y2" s="166"/>
      <c r="Z2" s="166"/>
    </row>
    <row r="3" spans="1:26" ht="19.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 t="s">
        <v>228</v>
      </c>
      <c r="P3" s="22"/>
      <c r="Q3" s="22"/>
      <c r="R3" s="22"/>
      <c r="S3" s="22" t="s">
        <v>213</v>
      </c>
      <c r="T3" s="22">
        <f>COUNTBLANK(C5:N56)-24</f>
        <v>29</v>
      </c>
      <c r="U3" s="22"/>
      <c r="V3" s="22"/>
      <c r="W3" s="22"/>
      <c r="X3" s="22"/>
      <c r="Y3" s="22"/>
      <c r="Z3" s="22"/>
    </row>
    <row r="4" spans="1:26" ht="19.5" customHeight="1">
      <c r="A4" s="72"/>
      <c r="B4" s="169" t="s">
        <v>1</v>
      </c>
      <c r="C4" s="170" t="s">
        <v>187</v>
      </c>
      <c r="D4" s="171" t="s">
        <v>188</v>
      </c>
      <c r="E4" s="171" t="s">
        <v>189</v>
      </c>
      <c r="F4" s="171" t="s">
        <v>190</v>
      </c>
      <c r="G4" s="171" t="s">
        <v>191</v>
      </c>
      <c r="H4" s="171" t="s">
        <v>192</v>
      </c>
      <c r="I4" s="171" t="s">
        <v>193</v>
      </c>
      <c r="J4" s="171" t="s">
        <v>194</v>
      </c>
      <c r="K4" s="171" t="s">
        <v>195</v>
      </c>
      <c r="L4" s="171" t="s">
        <v>196</v>
      </c>
      <c r="M4" s="171" t="s">
        <v>197</v>
      </c>
      <c r="N4" s="172" t="s">
        <v>198</v>
      </c>
      <c r="O4" s="189" t="s">
        <v>200</v>
      </c>
      <c r="P4" s="190" t="s">
        <v>201</v>
      </c>
      <c r="Q4" s="191" t="s">
        <v>202</v>
      </c>
      <c r="R4" s="22"/>
      <c r="S4" s="22"/>
      <c r="T4" s="22"/>
      <c r="U4" s="22"/>
      <c r="V4" s="22"/>
      <c r="W4" s="22"/>
      <c r="X4" s="22"/>
      <c r="Y4" s="22"/>
      <c r="Z4" s="22"/>
    </row>
    <row r="5" spans="1:26" ht="19.5" customHeight="1">
      <c r="A5" s="81">
        <v>1</v>
      </c>
      <c r="B5" s="82" t="s">
        <v>2</v>
      </c>
      <c r="C5" s="91">
        <v>34.398970252305205</v>
      </c>
      <c r="D5" s="92">
        <v>15.755375063031897</v>
      </c>
      <c r="E5" s="92">
        <v>19.372046320933443</v>
      </c>
      <c r="F5" s="92">
        <v>12.255157589026318</v>
      </c>
      <c r="G5" s="92">
        <v>8.6806200882369975</v>
      </c>
      <c r="H5" s="92">
        <v>3.8225682464198969</v>
      </c>
      <c r="I5" s="92">
        <v>7.4383137309757306</v>
      </c>
      <c r="J5" s="92">
        <v>14.828210915527116</v>
      </c>
      <c r="K5" s="92">
        <v>9.3029642492875553</v>
      </c>
      <c r="L5" s="92">
        <v>7.1699008229593071</v>
      </c>
      <c r="M5" s="92">
        <v>18.565045988460046</v>
      </c>
      <c r="N5" s="93">
        <v>25.67768895289332</v>
      </c>
      <c r="O5" s="94">
        <f t="shared" ref="O5:O16" si="0">MAX(C5:N5)</f>
        <v>34.398970252305205</v>
      </c>
      <c r="P5" s="150">
        <f t="shared" ref="P5:P16" si="1">MIN(C5:N5)</f>
        <v>3.8225682464198969</v>
      </c>
      <c r="Q5" s="175">
        <f>(mm!C5*'NO3'!C5+mm!D5*'NO3'!D5+mm!E5*'NO3'!E5+mm!F5*'NO3'!F5+mm!G5*'NO3'!G5+mm!H5*'NO3'!H5+mm!I5*'NO3'!I5+mm!J5*'NO3'!J5+mm!K5*'NO3'!K5+mm!L5*'NO3'!L5+mm!M5*'NO3'!M5+mm!N5*'NO3'!N5)/mm!O5</f>
        <v>10.633222336664907</v>
      </c>
      <c r="R5" s="22"/>
      <c r="S5" s="159" t="s">
        <v>214</v>
      </c>
      <c r="T5" s="160"/>
      <c r="U5" s="22"/>
      <c r="V5" s="22"/>
      <c r="W5" s="22"/>
      <c r="X5" s="22"/>
      <c r="Y5" s="22"/>
      <c r="Z5" s="22"/>
    </row>
    <row r="6" spans="1:26" ht="19.5" customHeight="1">
      <c r="A6" s="95">
        <v>2</v>
      </c>
      <c r="B6" s="82" t="s">
        <v>4</v>
      </c>
      <c r="C6" s="91">
        <v>16.336162248688073</v>
      </c>
      <c r="D6" s="92">
        <v>14.930008568816788</v>
      </c>
      <c r="E6" s="92">
        <v>17.63899569375862</v>
      </c>
      <c r="F6" s="92">
        <v>4.981288779713247</v>
      </c>
      <c r="G6" s="92">
        <v>5.6488018055097067</v>
      </c>
      <c r="H6" s="92">
        <v>3.2191734108345624</v>
      </c>
      <c r="I6" s="92">
        <v>22.196479187594989</v>
      </c>
      <c r="J6" s="101">
        <v>9.4064455660575295</v>
      </c>
      <c r="K6" s="92">
        <v>10.498639377437321</v>
      </c>
      <c r="L6" s="92">
        <v>11.174033012110577</v>
      </c>
      <c r="M6" s="92">
        <v>16.511215326738942</v>
      </c>
      <c r="N6" s="93">
        <v>40.070173858211348</v>
      </c>
      <c r="O6" s="91">
        <f t="shared" si="0"/>
        <v>40.070173858211348</v>
      </c>
      <c r="P6" s="93">
        <f t="shared" si="1"/>
        <v>3.2191734108345624</v>
      </c>
      <c r="Q6" s="176">
        <f>(mm!C6*'NO3'!C6+mm!D6*'NO3'!D6+mm!E6*'NO3'!E6+mm!F6*'NO3'!F6+mm!G6*'NO3'!G6+mm!H6*'NO3'!H6+mm!I6*'NO3'!I6+mm!J6*'NO3'!J6+mm!K6*'NO3'!K6+mm!L6*'NO3'!L6+mm!M6*'NO3'!M6+mm!N6*'NO3'!N6)/mm!O6</f>
        <v>11.137897483970594</v>
      </c>
      <c r="R6" s="22"/>
      <c r="S6" s="162" t="s">
        <v>215</v>
      </c>
      <c r="T6" s="163"/>
      <c r="U6" s="22"/>
      <c r="V6" s="22"/>
      <c r="W6" s="22"/>
      <c r="X6" s="22"/>
      <c r="Y6" s="22"/>
      <c r="Z6" s="22"/>
    </row>
    <row r="7" spans="1:26" ht="19.5" customHeight="1">
      <c r="A7" s="95">
        <v>3</v>
      </c>
      <c r="B7" s="82" t="s">
        <v>6</v>
      </c>
      <c r="C7" s="91">
        <v>37.87347052280311</v>
      </c>
      <c r="D7" s="92">
        <v>17.296683325761016</v>
      </c>
      <c r="E7" s="92">
        <v>33.180622283230385</v>
      </c>
      <c r="F7" s="92">
        <v>12.75436459267917</v>
      </c>
      <c r="G7" s="92">
        <v>7.2476783968719447</v>
      </c>
      <c r="H7" s="92">
        <v>3.1623198352779682</v>
      </c>
      <c r="I7" s="92">
        <v>8.1245001332977882</v>
      </c>
      <c r="J7" s="92">
        <v>15.005569574211735</v>
      </c>
      <c r="K7" s="92">
        <v>9.8726548366770324</v>
      </c>
      <c r="L7" s="92">
        <v>10.134064846134807</v>
      </c>
      <c r="M7" s="92">
        <v>24.381783384956307</v>
      </c>
      <c r="N7" s="93">
        <v>42.804693568829464</v>
      </c>
      <c r="O7" s="91">
        <f t="shared" si="0"/>
        <v>42.804693568829464</v>
      </c>
      <c r="P7" s="93">
        <f t="shared" si="1"/>
        <v>3.1623198352779682</v>
      </c>
      <c r="Q7" s="176">
        <f>(mm!C7*'NO3'!C7+mm!D7*'NO3'!D7+mm!E7*'NO3'!E7+mm!F7*'NO3'!F7+mm!G7*'NO3'!G7+mm!H7*'NO3'!H7+mm!I7*'NO3'!I7+mm!J7*'NO3'!J7+mm!K7*'NO3'!K7+mm!L7*'NO3'!L7+mm!M7*'NO3'!M7+mm!N7*'NO3'!N7)/mm!O7</f>
        <v>11.58960204670449</v>
      </c>
      <c r="R7" s="22"/>
      <c r="S7" s="177" t="s">
        <v>209</v>
      </c>
      <c r="T7" s="22"/>
      <c r="U7" s="22"/>
      <c r="V7" s="22"/>
      <c r="W7" s="22"/>
      <c r="X7" s="22"/>
      <c r="Y7" s="22"/>
      <c r="Z7" s="22"/>
    </row>
    <row r="8" spans="1:26" ht="19.5" customHeight="1">
      <c r="A8" s="95">
        <v>4</v>
      </c>
      <c r="B8" s="82" t="s">
        <v>8</v>
      </c>
      <c r="C8" s="104">
        <v>41.885106572610951</v>
      </c>
      <c r="D8" s="92">
        <v>14.609410449073811</v>
      </c>
      <c r="E8" s="92">
        <v>4.672256288995408</v>
      </c>
      <c r="F8" s="92">
        <v>8.9956758108961807</v>
      </c>
      <c r="G8" s="92">
        <v>12.730846198048884</v>
      </c>
      <c r="H8" s="101">
        <v>4.0021605347443803</v>
      </c>
      <c r="I8" s="92">
        <v>6.7653989155442016</v>
      </c>
      <c r="J8" s="92">
        <v>21.170706095101512</v>
      </c>
      <c r="K8" s="92">
        <v>18.879415899243817</v>
      </c>
      <c r="L8" s="92">
        <v>6.9869482366143476</v>
      </c>
      <c r="M8" s="92">
        <v>35.981112050588798</v>
      </c>
      <c r="N8" s="93">
        <v>25.024140976943432</v>
      </c>
      <c r="O8" s="91">
        <f t="shared" si="0"/>
        <v>41.885106572610951</v>
      </c>
      <c r="P8" s="93">
        <f t="shared" si="1"/>
        <v>4.0021605347443803</v>
      </c>
      <c r="Q8" s="176">
        <f>(mm!C8*'NO3'!C8+mm!D8*'NO3'!D8+mm!E8*'NO3'!E8+mm!F8*'NO3'!F8+mm!G8*'NO3'!G8+mm!H8*'NO3'!H8+mm!I8*'NO3'!I8+mm!J8*'NO3'!J8+mm!K8*'NO3'!K8+mm!L8*'NO3'!L8+mm!M8*'NO3'!M8+mm!N8*'NO3'!N8)/mm!O8</f>
        <v>12.010869727424076</v>
      </c>
      <c r="R8" s="22"/>
      <c r="S8" s="178" t="s">
        <v>216</v>
      </c>
      <c r="T8" s="22"/>
      <c r="U8" s="22"/>
      <c r="V8" s="22"/>
      <c r="W8" s="22"/>
      <c r="X8" s="22"/>
      <c r="Y8" s="22"/>
      <c r="Z8" s="22"/>
    </row>
    <row r="9" spans="1:26" ht="19.5" customHeight="1">
      <c r="A9" s="95">
        <v>5</v>
      </c>
      <c r="B9" s="82" t="s">
        <v>10</v>
      </c>
      <c r="C9" s="91"/>
      <c r="D9" s="92"/>
      <c r="E9" s="92">
        <v>26.2</v>
      </c>
      <c r="F9" s="92"/>
      <c r="G9" s="92">
        <v>6.7</v>
      </c>
      <c r="H9" s="92"/>
      <c r="I9" s="92"/>
      <c r="J9" s="92">
        <v>24.5</v>
      </c>
      <c r="K9" s="92"/>
      <c r="L9" s="92"/>
      <c r="M9" s="92">
        <v>41.9</v>
      </c>
      <c r="N9" s="93"/>
      <c r="O9" s="91">
        <f t="shared" si="0"/>
        <v>41.9</v>
      </c>
      <c r="P9" s="93">
        <f t="shared" si="1"/>
        <v>6.7</v>
      </c>
      <c r="Q9" s="179">
        <f>(mm!C9*'NO3'!C9+mm!D9*'NO3'!D9+mm!E9*'NO3'!E9+mm!F9*'NO3'!F9+mm!G9*'NO3'!G9+mm!H9*'NO3'!H9+mm!I9*'NO3'!I9+mm!J9*'NO3'!J9+mm!K9*'NO3'!K9+mm!L9*'NO3'!L9+mm!M9*'NO3'!M9+mm!N9*'NO3'!N9)/mm!O9</f>
        <v>24.344530454267673</v>
      </c>
      <c r="R9" s="22"/>
      <c r="S9" s="22"/>
      <c r="T9" s="22"/>
      <c r="U9" s="22"/>
      <c r="V9" s="22"/>
      <c r="W9" s="22"/>
      <c r="X9" s="22"/>
      <c r="Y9" s="22"/>
      <c r="Z9" s="22"/>
    </row>
    <row r="10" spans="1:26" ht="19.5" customHeight="1">
      <c r="A10" s="95">
        <v>6</v>
      </c>
      <c r="B10" s="82" t="s">
        <v>12</v>
      </c>
      <c r="C10" s="106">
        <v>52.3</v>
      </c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3"/>
      <c r="O10" s="91">
        <f t="shared" si="0"/>
        <v>52.3</v>
      </c>
      <c r="P10" s="93">
        <f t="shared" si="1"/>
        <v>52.3</v>
      </c>
      <c r="Q10" s="179">
        <f>(mm!C10*'NO3'!C10+mm!D10*'NO3'!D10+mm!E10*'NO3'!E10+mm!F10*'NO3'!F10+mm!G10*'NO3'!G10+mm!H10*'NO3'!H10+mm!I10*'NO3'!I10+mm!J10*'NO3'!J10+mm!K10*'NO3'!K10+mm!L10*'NO3'!L10+mm!M10*'NO3'!M10+mm!N10*'NO3'!N10)/mm!O10</f>
        <v>52.3</v>
      </c>
      <c r="R10" s="22"/>
      <c r="S10" s="22"/>
      <c r="T10" s="22"/>
      <c r="U10" s="22"/>
      <c r="V10" s="22"/>
      <c r="W10" s="22"/>
      <c r="X10" s="22"/>
      <c r="Y10" s="22"/>
      <c r="Z10" s="22"/>
    </row>
    <row r="11" spans="1:26" ht="19.5" customHeight="1">
      <c r="A11" s="95">
        <v>7</v>
      </c>
      <c r="B11" s="82" t="s">
        <v>14</v>
      </c>
      <c r="C11" s="91">
        <v>103.7</v>
      </c>
      <c r="D11" s="92">
        <v>16.399999999999999</v>
      </c>
      <c r="E11" s="92">
        <v>18.5</v>
      </c>
      <c r="F11" s="92">
        <v>54.8</v>
      </c>
      <c r="G11" s="92">
        <v>16.2</v>
      </c>
      <c r="H11" s="92">
        <v>18.2</v>
      </c>
      <c r="I11" s="92">
        <v>7.9</v>
      </c>
      <c r="J11" s="92">
        <v>11.3</v>
      </c>
      <c r="K11" s="92">
        <v>15.9</v>
      </c>
      <c r="L11" s="92">
        <v>7.8</v>
      </c>
      <c r="M11" s="180"/>
      <c r="N11" s="93">
        <v>35</v>
      </c>
      <c r="O11" s="91">
        <f t="shared" si="0"/>
        <v>103.7</v>
      </c>
      <c r="P11" s="93">
        <f t="shared" si="1"/>
        <v>7.8</v>
      </c>
      <c r="Q11" s="176">
        <f>(mm!C11*'NO3'!C11+mm!D11*'NO3'!D11+mm!E11*'NO3'!E11+mm!F11*'NO3'!F11+mm!G11*'NO3'!G11+mm!H11*'NO3'!H11+mm!I11*'NO3'!I11+mm!J11*'NO3'!J11+mm!K11*'NO3'!K11+mm!L11*'NO3'!L11+mm!M11*'NO3'!M11+mm!N11*'NO3'!N11)/mm!O11</f>
        <v>16.145553047404061</v>
      </c>
      <c r="R11" s="22"/>
      <c r="S11" s="22"/>
      <c r="T11" s="22"/>
      <c r="U11" s="22"/>
      <c r="V11" s="22"/>
      <c r="W11" s="22"/>
      <c r="X11" s="22"/>
      <c r="Y11" s="22"/>
      <c r="Z11" s="22"/>
    </row>
    <row r="12" spans="1:26" ht="19.5" customHeight="1">
      <c r="A12" s="95">
        <v>8</v>
      </c>
      <c r="B12" s="108" t="s">
        <v>15</v>
      </c>
      <c r="C12" s="91">
        <v>54.968488653361369</v>
      </c>
      <c r="D12" s="92">
        <v>25.453727067658999</v>
      </c>
      <c r="E12" s="92">
        <v>11.328133294607044</v>
      </c>
      <c r="F12" s="92">
        <v>20.545212400367308</v>
      </c>
      <c r="G12" s="92">
        <v>16.400386314685573</v>
      </c>
      <c r="H12" s="92">
        <v>9.6338252456886817</v>
      </c>
      <c r="I12" s="92">
        <v>13.714295680527277</v>
      </c>
      <c r="J12" s="92">
        <v>22.51605920089867</v>
      </c>
      <c r="K12" s="92">
        <v>13.991191992518671</v>
      </c>
      <c r="L12" s="92">
        <v>19.618487083973399</v>
      </c>
      <c r="M12" s="92">
        <v>49.055273626263038</v>
      </c>
      <c r="N12" s="93">
        <v>24.080547253361807</v>
      </c>
      <c r="O12" s="141">
        <f t="shared" si="0"/>
        <v>54.968488653361369</v>
      </c>
      <c r="P12" s="143">
        <f t="shared" si="1"/>
        <v>9.6338252456886817</v>
      </c>
      <c r="Q12" s="176">
        <f>(mm!C13*'NO3'!C12+mm!D13*'NO3'!D12+mm!E13*'NO3'!E12+mm!F13*'NO3'!F12+mm!G13*'NO3'!G12+mm!H13*'NO3'!H12+mm!I13*'NO3'!I12+mm!J13*'NO3'!J12+mm!K13*'NO3'!K12+mm!L13*'NO3'!L12+mm!M13*'NO3'!M12+mm!N13*'NO3'!N12)/mm!O13</f>
        <v>18.921753096031171</v>
      </c>
      <c r="R12" s="22"/>
      <c r="S12" s="22"/>
      <c r="T12" s="22"/>
      <c r="U12" s="22"/>
      <c r="V12" s="22"/>
      <c r="W12" s="22"/>
      <c r="X12" s="22"/>
      <c r="Y12" s="22"/>
      <c r="Z12" s="22"/>
    </row>
    <row r="13" spans="1:26" ht="19.5" customHeight="1">
      <c r="A13" s="113">
        <v>9</v>
      </c>
      <c r="B13" s="114" t="s">
        <v>16</v>
      </c>
      <c r="C13" s="122">
        <v>48.245514065387319</v>
      </c>
      <c r="D13" s="123">
        <v>37.999725212749226</v>
      </c>
      <c r="E13" s="123">
        <v>11.393182375385262</v>
      </c>
      <c r="F13" s="123">
        <v>23.930206368068539</v>
      </c>
      <c r="G13" s="123">
        <v>13.351515405066614</v>
      </c>
      <c r="H13" s="123">
        <v>9.3484302836820419</v>
      </c>
      <c r="I13" s="123">
        <v>15.597246438993471</v>
      </c>
      <c r="J13" s="123">
        <v>20.451124650171824</v>
      </c>
      <c r="K13" s="123">
        <v>14.031126597150076</v>
      </c>
      <c r="L13" s="123">
        <v>20.580738930849733</v>
      </c>
      <c r="M13" s="123">
        <v>41.468908016314103</v>
      </c>
      <c r="N13" s="124">
        <v>27.543050974874962</v>
      </c>
      <c r="O13" s="122">
        <f t="shared" si="0"/>
        <v>48.245514065387319</v>
      </c>
      <c r="P13" s="124">
        <f t="shared" si="1"/>
        <v>9.3484302836820419</v>
      </c>
      <c r="Q13" s="181">
        <f>(mm!C13*'NO3'!C13+mm!D13*'NO3'!D13+mm!E13*'NO3'!E13+mm!F13*'NO3'!F13+mm!G13*'NO3'!G13+mm!H13*'NO3'!H13+mm!I13*'NO3'!I13+mm!J13*'NO3'!J13+mm!K13*'NO3'!K13+mm!L13*'NO3'!L13+mm!M13*'NO3'!M13+mm!N13*'NO3'!N13)/mm!O13</f>
        <v>18.593298667230162</v>
      </c>
      <c r="R13" s="22"/>
      <c r="S13" s="22"/>
      <c r="T13" s="22"/>
      <c r="U13" s="22"/>
      <c r="V13" s="22"/>
      <c r="W13" s="22"/>
      <c r="X13" s="22"/>
      <c r="Y13" s="22"/>
      <c r="Z13" s="22"/>
    </row>
    <row r="14" spans="1:26" ht="19.5" customHeight="1">
      <c r="A14" s="81">
        <v>10</v>
      </c>
      <c r="B14" s="125" t="s">
        <v>17</v>
      </c>
      <c r="C14" s="133">
        <v>102.64671457788204</v>
      </c>
      <c r="D14" s="134">
        <v>27.034382585366316</v>
      </c>
      <c r="E14" s="134">
        <v>37.855924429272015</v>
      </c>
      <c r="F14" s="134">
        <v>53.075875469836802</v>
      </c>
      <c r="G14" s="134">
        <v>18.845125082566653</v>
      </c>
      <c r="H14" s="134">
        <v>16.489630562779812</v>
      </c>
      <c r="I14" s="134">
        <v>15.776469864509382</v>
      </c>
      <c r="J14" s="134">
        <v>20.519486679019302</v>
      </c>
      <c r="K14" s="134">
        <v>102.18581792401497</v>
      </c>
      <c r="L14" s="134">
        <v>17.564628944704243</v>
      </c>
      <c r="M14" s="134">
        <v>78.50797040579036</v>
      </c>
      <c r="N14" s="135">
        <v>35.679534567786078</v>
      </c>
      <c r="O14" s="133">
        <f t="shared" si="0"/>
        <v>102.64671457788204</v>
      </c>
      <c r="P14" s="135">
        <f t="shared" si="1"/>
        <v>15.776469864509382</v>
      </c>
      <c r="Q14" s="182">
        <f>(mm!C14*'NO3'!C14+mm!D14*'NO3'!D14+mm!E14*'NO3'!E14+mm!F14*'NO3'!F14+mm!G14*'NO3'!G14+mm!H14*'NO3'!H14+mm!I14*'NO3'!I14+mm!J14*'NO3'!J14+mm!K14*'NO3'!K14+mm!L14*'NO3'!L14+mm!M14*'NO3'!M14+mm!N14*'NO3'!N14)/mm!O14</f>
        <v>28.189701757222906</v>
      </c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9.5" customHeight="1">
      <c r="A15" s="95">
        <v>11</v>
      </c>
      <c r="B15" s="82" t="s">
        <v>18</v>
      </c>
      <c r="C15" s="91">
        <v>102.72536687631028</v>
      </c>
      <c r="D15" s="92">
        <v>29.511369134010643</v>
      </c>
      <c r="E15" s="92">
        <v>32.252862441541687</v>
      </c>
      <c r="F15" s="92">
        <v>39.993549427511695</v>
      </c>
      <c r="G15" s="92">
        <v>32.091598129333981</v>
      </c>
      <c r="H15" s="92">
        <v>12.256087727785841</v>
      </c>
      <c r="I15" s="92">
        <v>9.6758587324625065</v>
      </c>
      <c r="J15" s="92">
        <v>11.933559103370424</v>
      </c>
      <c r="K15" s="92">
        <v>37.57458474439607</v>
      </c>
      <c r="L15" s="92">
        <v>6.934365424931463</v>
      </c>
      <c r="M15" s="92">
        <v>44.025157232704402</v>
      </c>
      <c r="N15" s="93">
        <v>46.282857603612321</v>
      </c>
      <c r="O15" s="91">
        <f t="shared" si="0"/>
        <v>102.72536687631028</v>
      </c>
      <c r="P15" s="93">
        <f t="shared" si="1"/>
        <v>6.934365424931463</v>
      </c>
      <c r="Q15" s="176">
        <f>(mm!C15*'NO3'!C15+mm!D15*'NO3'!D15+mm!E15*'NO3'!E15+mm!F15*'NO3'!F15+mm!G15*'NO3'!G15+mm!H15*'NO3'!H15+mm!I15*'NO3'!I15+mm!J15*'NO3'!J15+mm!K15*'NO3'!K15+mm!L15*'NO3'!L15+mm!M15*'NO3'!M15+mm!N15*'NO3'!N15)/mm!O15</f>
        <v>23.046764556198525</v>
      </c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9.5" customHeight="1">
      <c r="A16" s="95">
        <v>12</v>
      </c>
      <c r="B16" s="82" t="s">
        <v>19</v>
      </c>
      <c r="C16" s="91">
        <v>197.22625383002745</v>
      </c>
      <c r="D16" s="92">
        <v>31.831094240383067</v>
      </c>
      <c r="E16" s="92">
        <v>65.947617556940543</v>
      </c>
      <c r="F16" s="92">
        <v>49.12408316663636</v>
      </c>
      <c r="G16" s="92">
        <v>42.002564636899955</v>
      </c>
      <c r="H16" s="92">
        <v>25.91917757521124</v>
      </c>
      <c r="I16" s="92">
        <v>20.277466598481681</v>
      </c>
      <c r="J16" s="92">
        <v>33.463732334542968</v>
      </c>
      <c r="K16" s="92">
        <v>53.217223028543778</v>
      </c>
      <c r="L16" s="92">
        <v>13.384937913239801</v>
      </c>
      <c r="M16" s="92">
        <v>144.34207666365174</v>
      </c>
      <c r="N16" s="93">
        <v>54.829866150620859</v>
      </c>
      <c r="O16" s="91">
        <f t="shared" si="0"/>
        <v>197.22625383002745</v>
      </c>
      <c r="P16" s="93">
        <f t="shared" si="1"/>
        <v>13.384937913239801</v>
      </c>
      <c r="Q16" s="176">
        <f>(mm!C16*'NO3'!C16+mm!D16*'NO3'!D16+mm!E16*'NO3'!E16+mm!F16*'NO3'!F16+mm!G16*'NO3'!G16+mm!H16*'NO3'!H16+mm!I16*'NO3'!I16+mm!J16*'NO3'!J16+mm!K16*'NO3'!K16+mm!L16*'NO3'!L16+mm!M16*'NO3'!M16+mm!N16*'NO3'!N16)/mm!O16</f>
        <v>40.539763306445899</v>
      </c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9.5" customHeight="1">
      <c r="A17" s="95">
        <v>13</v>
      </c>
      <c r="B17" s="82" t="s">
        <v>20</v>
      </c>
      <c r="C17" s="91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91"/>
      <c r="P17" s="93"/>
      <c r="Q17" s="176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9.5" customHeight="1">
      <c r="A18" s="95">
        <v>14</v>
      </c>
      <c r="B18" s="82" t="s">
        <v>21</v>
      </c>
      <c r="C18" s="91">
        <v>81.843920305086016</v>
      </c>
      <c r="D18" s="92">
        <v>27.590269340504832</v>
      </c>
      <c r="E18" s="92">
        <v>51.400900316686872</v>
      </c>
      <c r="F18" s="92">
        <v>76.217874140666311</v>
      </c>
      <c r="G18" s="92">
        <v>29.855021567539943</v>
      </c>
      <c r="H18" s="92">
        <v>19.969109571357798</v>
      </c>
      <c r="I18" s="92">
        <v>12.844240658098494</v>
      </c>
      <c r="J18" s="92">
        <v>18.175121868980533</v>
      </c>
      <c r="K18" s="92">
        <v>98.487346869568896</v>
      </c>
      <c r="L18" s="92">
        <v>12.378554928854472</v>
      </c>
      <c r="M18" s="92">
        <v>50.691567628749283</v>
      </c>
      <c r="N18" s="93">
        <v>35.6550537102558</v>
      </c>
      <c r="O18" s="91">
        <f t="shared" ref="O18:O39" si="2">MAX(C18:N18)</f>
        <v>98.487346869568896</v>
      </c>
      <c r="P18" s="93">
        <f t="shared" ref="P18:P39" si="3">MIN(C18:N18)</f>
        <v>12.378554928854472</v>
      </c>
      <c r="Q18" s="176">
        <f>(mm!C18*'NO3'!C18+mm!D18*'NO3'!D18+mm!E18*'NO3'!E18+mm!F18*'NO3'!F18+mm!G18*'NO3'!G18+mm!H18*'NO3'!H18+mm!I18*'NO3'!I18+mm!J18*'NO3'!J18+mm!K18*'NO3'!K18+mm!L18*'NO3'!L18+mm!M18*'NO3'!M18+mm!N18*'NO3'!N18)/mm!O18</f>
        <v>30.546138415373722</v>
      </c>
      <c r="R18" s="22"/>
      <c r="S18" s="22"/>
      <c r="T18" s="22"/>
      <c r="U18" s="22"/>
      <c r="V18" s="22"/>
      <c r="W18" s="22"/>
      <c r="X18" s="22"/>
      <c r="Y18" s="22"/>
      <c r="Z18" s="22"/>
    </row>
    <row r="19" spans="1:26" ht="19.5" customHeight="1">
      <c r="A19" s="95">
        <v>15</v>
      </c>
      <c r="B19" s="82" t="s">
        <v>22</v>
      </c>
      <c r="C19" s="91">
        <v>39.19045107725357</v>
      </c>
      <c r="D19" s="92">
        <v>27.578465572882145</v>
      </c>
      <c r="E19" s="92">
        <v>41.609614723997623</v>
      </c>
      <c r="F19" s="180"/>
      <c r="G19" s="92">
        <v>26.126967384835716</v>
      </c>
      <c r="H19" s="92">
        <v>16.772867950758734</v>
      </c>
      <c r="I19" s="92">
        <v>9.8379321634257941</v>
      </c>
      <c r="J19" s="92">
        <v>12.257095810169842</v>
      </c>
      <c r="K19" s="92">
        <v>27.094632843533333</v>
      </c>
      <c r="L19" s="92">
        <v>12.902206115968255</v>
      </c>
      <c r="M19" s="92">
        <v>30.320184372525397</v>
      </c>
      <c r="N19" s="93">
        <v>16.450312797859524</v>
      </c>
      <c r="O19" s="91">
        <f t="shared" si="2"/>
        <v>41.609614723997623</v>
      </c>
      <c r="P19" s="93">
        <f t="shared" si="3"/>
        <v>9.8379321634257941</v>
      </c>
      <c r="Q19" s="176">
        <f>(mm!C19*'NO3'!C19+mm!D19*'NO3'!D19+mm!E19*'NO3'!E19+mm!F19*'NO3'!F19+mm!G19*'NO3'!G19+mm!H19*'NO3'!H19+mm!I19*'NO3'!I19+mm!J19*'NO3'!J19+mm!K19*'NO3'!K19+mm!L19*'NO3'!L19+mm!M19*'NO3'!M19+mm!N19*'NO3'!N19)/mm!O19</f>
        <v>20.538137732151355</v>
      </c>
      <c r="R19" s="22"/>
      <c r="S19" s="22"/>
      <c r="T19" s="22"/>
      <c r="U19" s="22"/>
      <c r="V19" s="22"/>
      <c r="W19" s="22"/>
      <c r="X19" s="22"/>
      <c r="Y19" s="22"/>
      <c r="Z19" s="22"/>
    </row>
    <row r="20" spans="1:26" ht="19.5" customHeight="1">
      <c r="A20" s="95">
        <v>16</v>
      </c>
      <c r="B20" s="82" t="s">
        <v>23</v>
      </c>
      <c r="C20" s="91">
        <v>19.675864326851588</v>
      </c>
      <c r="D20" s="92">
        <v>12.902206115968255</v>
      </c>
      <c r="E20" s="92">
        <v>22.256305550045237</v>
      </c>
      <c r="F20" s="92">
        <v>42.254725029796035</v>
      </c>
      <c r="G20" s="92">
        <v>10.805597622123413</v>
      </c>
      <c r="H20" s="92">
        <v>9.192821857627381</v>
      </c>
      <c r="I20" s="92">
        <v>5.9672703286353181</v>
      </c>
      <c r="J20" s="101">
        <v>10.64432004567381</v>
      </c>
      <c r="K20" s="92">
        <v>14.031149151115475</v>
      </c>
      <c r="L20" s="92">
        <v>7.741323669580952</v>
      </c>
      <c r="M20" s="92">
        <v>17.256700680107539</v>
      </c>
      <c r="N20" s="93">
        <v>9.5153770105265867</v>
      </c>
      <c r="O20" s="91">
        <f t="shared" si="2"/>
        <v>42.254725029796035</v>
      </c>
      <c r="P20" s="93">
        <f t="shared" si="3"/>
        <v>5.9672703286353181</v>
      </c>
      <c r="Q20" s="176">
        <f>(mm!C20*'NO3'!C20+mm!D20*'NO3'!D20+mm!E20*'NO3'!E20+mm!F20*'NO3'!F20+mm!G20*'NO3'!G20+mm!H20*'NO3'!H20+mm!I20*'NO3'!I20+mm!J20*'NO3'!J20+mm!K20*'NO3'!K20+mm!L20*'NO3'!L20+mm!M20*'NO3'!M20+mm!N20*'NO3'!N20)/mm!O20</f>
        <v>10.928394934718375</v>
      </c>
      <c r="R20" s="22"/>
      <c r="S20" s="22"/>
      <c r="T20" s="22"/>
      <c r="U20" s="22"/>
      <c r="V20" s="22"/>
      <c r="W20" s="22"/>
      <c r="X20" s="22"/>
      <c r="Y20" s="22"/>
      <c r="Z20" s="22"/>
    </row>
    <row r="21" spans="1:26" ht="19.5" customHeight="1">
      <c r="A21" s="95">
        <v>17</v>
      </c>
      <c r="B21" s="82" t="s">
        <v>25</v>
      </c>
      <c r="C21" s="91">
        <v>25.318497016610227</v>
      </c>
      <c r="D21" s="92">
        <v>20.964360587002098</v>
      </c>
      <c r="E21" s="92">
        <v>29.188840509595227</v>
      </c>
      <c r="F21" s="92"/>
      <c r="G21" s="92">
        <v>19.835510401548138</v>
      </c>
      <c r="H21" s="92">
        <v>17.739074342847932</v>
      </c>
      <c r="I21" s="92">
        <v>6.934365424931463</v>
      </c>
      <c r="J21" s="92">
        <v>8.7082728592162564</v>
      </c>
      <c r="K21" s="92">
        <v>20.158039025963554</v>
      </c>
      <c r="L21" s="92">
        <v>12.175455571681987</v>
      </c>
      <c r="M21" s="92"/>
      <c r="N21" s="93"/>
      <c r="O21" s="91">
        <f t="shared" si="2"/>
        <v>29.188840509595227</v>
      </c>
      <c r="P21" s="93">
        <f t="shared" si="3"/>
        <v>6.934365424931463</v>
      </c>
      <c r="Q21" s="179">
        <f>(mm!C21*'NO3'!C21+mm!D21*'NO3'!D21+mm!E21*'NO3'!E21+mm!F21*'NO3'!F21+mm!G21*'NO3'!G21+mm!H21*'NO3'!H21+mm!I21*'NO3'!I21+mm!J21*'NO3'!J21+mm!K21*'NO3'!K21+mm!L21*'NO3'!L21+mm!M21*'NO3'!M21+mm!N21*'NO3'!N21)/mm!O21</f>
        <v>15.285963410629213</v>
      </c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9.5" customHeight="1">
      <c r="A22" s="95">
        <v>18</v>
      </c>
      <c r="B22" s="82" t="s">
        <v>27</v>
      </c>
      <c r="C22" s="91">
        <v>59.813059611758582</v>
      </c>
      <c r="D22" s="92">
        <v>31.46773358313429</v>
      </c>
      <c r="E22" s="92">
        <v>45.73672781236651</v>
      </c>
      <c r="F22" s="92">
        <v>182.21174761478059</v>
      </c>
      <c r="G22" s="92">
        <v>47.902803194435677</v>
      </c>
      <c r="H22" s="92">
        <v>23.784393416246491</v>
      </c>
      <c r="I22" s="92">
        <v>11.725308938948119</v>
      </c>
      <c r="J22" s="92">
        <v>17.451727854551219</v>
      </c>
      <c r="K22" s="92">
        <v>27.7954448674015</v>
      </c>
      <c r="L22" s="92">
        <v>27.469966640064129</v>
      </c>
      <c r="M22" s="92">
        <v>117.30362307781795</v>
      </c>
      <c r="N22" s="93">
        <v>81.077312799010912</v>
      </c>
      <c r="O22" s="91">
        <f t="shared" si="2"/>
        <v>182.21174761478059</v>
      </c>
      <c r="P22" s="93">
        <f t="shared" si="3"/>
        <v>11.725308938948119</v>
      </c>
      <c r="Q22" s="176">
        <f>(mm!C22*'NO3'!C22+mm!D22*'NO3'!D22+mm!E22*'NO3'!E22+mm!F22*'NO3'!F22+mm!G22*'NO3'!G22+mm!H22*'NO3'!H22+mm!I22*'NO3'!I22+mm!J22*'NO3'!J22+mm!K22*'NO3'!K22+mm!L22*'NO3'!L22+mm!M22*'NO3'!M22+mm!N22*'NO3'!N22)/mm!O22</f>
        <v>31.183328627037177</v>
      </c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9.5" customHeight="1">
      <c r="A23" s="95">
        <v>19</v>
      </c>
      <c r="B23" s="82" t="s">
        <v>28</v>
      </c>
      <c r="C23" s="91">
        <v>22.9</v>
      </c>
      <c r="D23" s="92">
        <v>17.5</v>
      </c>
      <c r="E23" s="92">
        <v>32.4</v>
      </c>
      <c r="F23" s="92">
        <v>81.400000000000006</v>
      </c>
      <c r="G23" s="92">
        <v>17.399999999999999</v>
      </c>
      <c r="H23" s="92">
        <v>24.8</v>
      </c>
      <c r="I23" s="92">
        <v>21.3</v>
      </c>
      <c r="J23" s="92">
        <v>12.1</v>
      </c>
      <c r="K23" s="92">
        <v>17.2</v>
      </c>
      <c r="L23" s="92">
        <v>12.6</v>
      </c>
      <c r="M23" s="92">
        <v>60.7</v>
      </c>
      <c r="N23" s="93">
        <v>20.5</v>
      </c>
      <c r="O23" s="91">
        <f t="shared" si="2"/>
        <v>81.400000000000006</v>
      </c>
      <c r="P23" s="93">
        <f t="shared" si="3"/>
        <v>12.1</v>
      </c>
      <c r="Q23" s="176">
        <f>(mm!C23*'NO3'!C23+mm!D23*'NO3'!D23+mm!E23*'NO3'!E23+mm!F23*'NO3'!F23+mm!G23*'NO3'!G23+mm!H23*'NO3'!H23+mm!I23*'NO3'!I23+mm!J23*'NO3'!J23+mm!K23*'NO3'!K23+mm!L23*'NO3'!L23+mm!M23*'NO3'!M23+mm!N23*'NO3'!N23)/mm!O23</f>
        <v>22.618596014272885</v>
      </c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9.5" customHeight="1">
      <c r="A24" s="95">
        <v>20</v>
      </c>
      <c r="B24" s="82" t="s">
        <v>29</v>
      </c>
      <c r="C24" s="91">
        <v>33.700000000000003</v>
      </c>
      <c r="D24" s="92">
        <v>24.2</v>
      </c>
      <c r="E24" s="92">
        <v>37.4</v>
      </c>
      <c r="F24" s="92">
        <v>60.6</v>
      </c>
      <c r="G24" s="92">
        <v>22.3</v>
      </c>
      <c r="H24" s="92">
        <v>12.9</v>
      </c>
      <c r="I24" s="92">
        <v>12</v>
      </c>
      <c r="J24" s="92">
        <v>14.3</v>
      </c>
      <c r="K24" s="92">
        <v>30</v>
      </c>
      <c r="L24" s="92">
        <v>19.3</v>
      </c>
      <c r="M24" s="92">
        <v>66</v>
      </c>
      <c r="N24" s="93">
        <v>39.799999999999997</v>
      </c>
      <c r="O24" s="91">
        <f t="shared" si="2"/>
        <v>66</v>
      </c>
      <c r="P24" s="93">
        <f t="shared" si="3"/>
        <v>12</v>
      </c>
      <c r="Q24" s="176">
        <f>(mm!C24*'NO3'!C24+mm!D24*'NO3'!D24+mm!E24*'NO3'!E24+mm!F24*'NO3'!F24+mm!G24*'NO3'!G24+mm!H24*'NO3'!H24+mm!I24*'NO3'!I24+mm!J24*'NO3'!J24+mm!K24*'NO3'!K24+mm!L24*'NO3'!L24+mm!M24*'NO3'!M24+mm!N24*'NO3'!N24)/mm!O24</f>
        <v>23.911489215760998</v>
      </c>
      <c r="R24" s="22"/>
      <c r="S24" s="22"/>
      <c r="T24" s="22"/>
      <c r="U24" s="22"/>
      <c r="V24" s="22"/>
      <c r="W24" s="22"/>
      <c r="X24" s="22"/>
      <c r="Y24" s="22"/>
      <c r="Z24" s="22"/>
    </row>
    <row r="25" spans="1:26" ht="19.5" customHeight="1">
      <c r="A25" s="113">
        <v>21</v>
      </c>
      <c r="B25" s="108" t="s">
        <v>30</v>
      </c>
      <c r="C25" s="141">
        <v>27.14231466507681</v>
      </c>
      <c r="D25" s="92">
        <v>15.01010130333864</v>
      </c>
      <c r="E25" s="142">
        <v>16.091101371142202</v>
      </c>
      <c r="F25" s="142">
        <v>45.909706727049937</v>
      </c>
      <c r="G25" s="142">
        <v>21.357970053030783</v>
      </c>
      <c r="H25" s="142">
        <v>10.814854412303331</v>
      </c>
      <c r="I25" s="142">
        <v>10.278080654263185</v>
      </c>
      <c r="J25" s="142">
        <v>9.8964046849641054</v>
      </c>
      <c r="K25" s="142">
        <v>15.445360878276125</v>
      </c>
      <c r="L25" s="142">
        <v>16.772885366211245</v>
      </c>
      <c r="M25" s="142">
        <v>21.78319765873248</v>
      </c>
      <c r="N25" s="143">
        <v>13.369306965342213</v>
      </c>
      <c r="O25" s="141">
        <f t="shared" si="2"/>
        <v>45.909706727049937</v>
      </c>
      <c r="P25" s="143">
        <f t="shared" si="3"/>
        <v>9.8964046849641054</v>
      </c>
      <c r="Q25" s="183">
        <f>(mm!C25*'NO3'!C25+mm!D25*'NO3'!D25+mm!E25*'NO3'!E25+mm!F25*'NO3'!F25+mm!G25*'NO3'!G25+mm!H25*'NO3'!H25+mm!I25*'NO3'!I25+mm!J25*'NO3'!J25+mm!K25*'NO3'!K25+mm!L25*'NO3'!L25+mm!M25*'NO3'!M25+mm!N25*'NO3'!N25)/mm!O25</f>
        <v>15.325253632811325</v>
      </c>
      <c r="R25" s="22"/>
      <c r="S25" s="22"/>
      <c r="T25" s="22"/>
      <c r="U25" s="22"/>
      <c r="V25" s="22"/>
      <c r="W25" s="22"/>
      <c r="X25" s="22"/>
      <c r="Y25" s="22"/>
      <c r="Z25" s="22"/>
    </row>
    <row r="26" spans="1:26" ht="19.5" customHeight="1">
      <c r="A26" s="144">
        <v>22</v>
      </c>
      <c r="B26" s="145" t="s">
        <v>31</v>
      </c>
      <c r="C26" s="94">
        <v>57.868323558162267</v>
      </c>
      <c r="D26" s="149">
        <v>22.662272710089592</v>
      </c>
      <c r="E26" s="149">
        <v>16.483889961154137</v>
      </c>
      <c r="F26" s="149">
        <v>21.873870487532567</v>
      </c>
      <c r="G26" s="149">
        <v>25.000170209683844</v>
      </c>
      <c r="H26" s="149">
        <v>18.064222128020347</v>
      </c>
      <c r="I26" s="149">
        <v>11.211495844875348</v>
      </c>
      <c r="J26" s="149">
        <v>16.797730061349693</v>
      </c>
      <c r="K26" s="149">
        <v>17.234416740872668</v>
      </c>
      <c r="L26" s="149">
        <v>17.29621848739496</v>
      </c>
      <c r="M26" s="149">
        <v>29.551792114695335</v>
      </c>
      <c r="N26" s="150">
        <v>32.778187919463086</v>
      </c>
      <c r="O26" s="94">
        <f t="shared" si="2"/>
        <v>57.868323558162267</v>
      </c>
      <c r="P26" s="150">
        <f t="shared" si="3"/>
        <v>11.211495844875348</v>
      </c>
      <c r="Q26" s="175">
        <f>(mm!C26*'NO3'!C26+mm!D26*'NO3'!D26+mm!E26*'NO3'!E26+mm!F26*'NO3'!F26+mm!G26*'NO3'!G26+mm!H26*'NO3'!H26+mm!I26*'NO3'!I26+mm!J26*'NO3'!J26+mm!K26*'NO3'!K26+mm!L26*'NO3'!L26+mm!M26*'NO3'!M26+mm!N26*'NO3'!N26)/mm!O26</f>
        <v>21.337017030805505</v>
      </c>
      <c r="R26" s="22"/>
      <c r="S26" s="22"/>
      <c r="T26" s="22"/>
      <c r="U26" s="22"/>
      <c r="V26" s="22"/>
      <c r="W26" s="22"/>
      <c r="X26" s="22"/>
      <c r="Y26" s="22"/>
      <c r="Z26" s="22"/>
    </row>
    <row r="27" spans="1:26" ht="19.5" customHeight="1">
      <c r="A27" s="95">
        <v>23</v>
      </c>
      <c r="B27" s="82" t="s">
        <v>33</v>
      </c>
      <c r="C27" s="91">
        <v>35.244006171881068</v>
      </c>
      <c r="D27" s="92">
        <v>15.925723603750514</v>
      </c>
      <c r="E27" s="92">
        <v>11.496952908587259</v>
      </c>
      <c r="F27" s="92">
        <v>18.097722263041881</v>
      </c>
      <c r="G27" s="92">
        <v>14.133758061978925</v>
      </c>
      <c r="H27" s="92">
        <v>10.589449003516998</v>
      </c>
      <c r="I27" s="92">
        <v>8.3842431225694956</v>
      </c>
      <c r="J27" s="92">
        <v>19.893568575233022</v>
      </c>
      <c r="K27" s="92">
        <v>24.586357804704207</v>
      </c>
      <c r="L27" s="92">
        <v>24.254722638680658</v>
      </c>
      <c r="M27" s="92">
        <v>30.523706695665673</v>
      </c>
      <c r="N27" s="93">
        <v>27.994645080946452</v>
      </c>
      <c r="O27" s="91">
        <f t="shared" si="2"/>
        <v>35.244006171881068</v>
      </c>
      <c r="P27" s="93">
        <f t="shared" si="3"/>
        <v>8.3842431225694956</v>
      </c>
      <c r="Q27" s="176">
        <f>(mm!C27*'NO3'!C27+mm!D27*'NO3'!D27+mm!E27*'NO3'!E27+mm!F27*'NO3'!F27+mm!G27*'NO3'!G27+mm!H27*'NO3'!H27+mm!I27*'NO3'!I27+mm!J27*'NO3'!J27+mm!K27*'NO3'!K27+mm!L27*'NO3'!L27+mm!M27*'NO3'!M27+mm!N27*'NO3'!N27)/mm!O27</f>
        <v>19.331703344342468</v>
      </c>
      <c r="R27" s="22"/>
      <c r="S27" s="22"/>
      <c r="T27" s="22"/>
      <c r="U27" s="22"/>
      <c r="V27" s="22"/>
      <c r="W27" s="22"/>
      <c r="X27" s="22"/>
      <c r="Y27" s="22"/>
      <c r="Z27" s="22"/>
    </row>
    <row r="28" spans="1:26" ht="19.5" customHeight="1">
      <c r="A28" s="95">
        <v>24</v>
      </c>
      <c r="B28" s="82" t="s">
        <v>34</v>
      </c>
      <c r="C28" s="91">
        <v>35.597374910419951</v>
      </c>
      <c r="D28" s="92">
        <v>17.466932270916335</v>
      </c>
      <c r="E28" s="92">
        <v>12.012605042016805</v>
      </c>
      <c r="F28" s="92">
        <v>12.503059115336915</v>
      </c>
      <c r="G28" s="92">
        <v>15.176064311594203</v>
      </c>
      <c r="H28" s="92">
        <v>7.641326315789474</v>
      </c>
      <c r="I28" s="92">
        <v>8.3544922589296604</v>
      </c>
      <c r="J28" s="92">
        <v>21.25977986286539</v>
      </c>
      <c r="K28" s="92">
        <v>20.532013574660631</v>
      </c>
      <c r="L28" s="92">
        <v>18.629171833191933</v>
      </c>
      <c r="M28" s="92">
        <v>27.585285778242053</v>
      </c>
      <c r="N28" s="93">
        <v>28.042046410965487</v>
      </c>
      <c r="O28" s="91">
        <f t="shared" si="2"/>
        <v>35.597374910419951</v>
      </c>
      <c r="P28" s="93">
        <f t="shared" si="3"/>
        <v>7.641326315789474</v>
      </c>
      <c r="Q28" s="176">
        <f>(mm!C28*'NO3'!C28+mm!D28*'NO3'!D28+mm!E28*'NO3'!E28+mm!F28*'NO3'!F28+mm!G28*'NO3'!G28+mm!H28*'NO3'!H28+mm!I28*'NO3'!I28+mm!J28*'NO3'!J28+mm!K28*'NO3'!K28+mm!L28*'NO3'!L28+mm!M28*'NO3'!M28+mm!N28*'NO3'!N28)/mm!O28</f>
        <v>17.599658731588718</v>
      </c>
      <c r="R28" s="22"/>
      <c r="S28" s="22"/>
      <c r="T28" s="22"/>
      <c r="U28" s="22"/>
      <c r="V28" s="22"/>
      <c r="W28" s="22"/>
      <c r="X28" s="22"/>
      <c r="Y28" s="22"/>
      <c r="Z28" s="22"/>
    </row>
    <row r="29" spans="1:26" ht="19.5" customHeight="1">
      <c r="A29" s="95">
        <v>25</v>
      </c>
      <c r="B29" s="82" t="s">
        <v>35</v>
      </c>
      <c r="C29" s="91">
        <v>22.160679051889815</v>
      </c>
      <c r="D29" s="92">
        <v>45.253654039557496</v>
      </c>
      <c r="E29" s="92">
        <v>28.195990386765036</v>
      </c>
      <c r="F29" s="92">
        <v>14.892566292134831</v>
      </c>
      <c r="G29" s="92">
        <v>21.18363636363636</v>
      </c>
      <c r="H29" s="92">
        <v>15.457592213114754</v>
      </c>
      <c r="I29" s="92">
        <v>17.381731244847487</v>
      </c>
      <c r="J29" s="92">
        <v>20.864551500988675</v>
      </c>
      <c r="K29" s="92">
        <v>51.142843601895734</v>
      </c>
      <c r="L29" s="92">
        <v>29.488309591642924</v>
      </c>
      <c r="M29" s="92">
        <v>54.997916666666654</v>
      </c>
      <c r="N29" s="93">
        <v>43.387339449541287</v>
      </c>
      <c r="O29" s="91">
        <f t="shared" si="2"/>
        <v>54.997916666666654</v>
      </c>
      <c r="P29" s="93">
        <f t="shared" si="3"/>
        <v>14.892566292134831</v>
      </c>
      <c r="Q29" s="176">
        <f>(mm!C29*'NO3'!C29+mm!D29*'NO3'!D29+mm!E29*'NO3'!E29+mm!F29*'NO3'!F29+mm!G29*'NO3'!G29+mm!H29*'NO3'!H29+mm!I29*'NO3'!I29+mm!J29*'NO3'!J29+mm!K29*'NO3'!K29+mm!L29*'NO3'!L29+mm!M29*'NO3'!M29+mm!N29*'NO3'!N29)/mm!O29</f>
        <v>29.58373158304666</v>
      </c>
      <c r="R29" s="22"/>
      <c r="S29" s="22"/>
      <c r="T29" s="22"/>
      <c r="U29" s="22"/>
      <c r="V29" s="22"/>
      <c r="W29" s="22"/>
      <c r="X29" s="22"/>
      <c r="Y29" s="22"/>
      <c r="Z29" s="22"/>
    </row>
    <row r="30" spans="1:26" ht="19.5" customHeight="1">
      <c r="A30" s="95">
        <v>26</v>
      </c>
      <c r="B30" s="82" t="s">
        <v>36</v>
      </c>
      <c r="C30" s="91">
        <v>31.27042578157501</v>
      </c>
      <c r="D30" s="92">
        <v>17.914420200920397</v>
      </c>
      <c r="E30" s="92">
        <v>26.446315319749225</v>
      </c>
      <c r="F30" s="92">
        <v>27.005745244738957</v>
      </c>
      <c r="G30" s="92">
        <v>28.621927402806104</v>
      </c>
      <c r="H30" s="92">
        <v>21.323171623671495</v>
      </c>
      <c r="I30" s="92">
        <v>14.449747583120098</v>
      </c>
      <c r="J30" s="92">
        <v>21.946875732819539</v>
      </c>
      <c r="K30" s="92">
        <v>14.579453998484812</v>
      </c>
      <c r="L30" s="92">
        <v>18.185770763996477</v>
      </c>
      <c r="M30" s="92">
        <v>21.091612992147702</v>
      </c>
      <c r="N30" s="93">
        <v>19.34504091696737</v>
      </c>
      <c r="O30" s="91">
        <f t="shared" si="2"/>
        <v>31.27042578157501</v>
      </c>
      <c r="P30" s="93">
        <f t="shared" si="3"/>
        <v>14.449747583120098</v>
      </c>
      <c r="Q30" s="176">
        <f>(mm!C30*'NO3'!C30+mm!D30*'NO3'!D30+mm!E30*'NO3'!E30+mm!F30*'NO3'!F30+mm!G30*'NO3'!G30+mm!H30*'NO3'!H30+mm!I30*'NO3'!I30+mm!J30*'NO3'!J30+mm!K30*'NO3'!K30+mm!L30*'NO3'!L30+mm!M30*'NO3'!M30+mm!N30*'NO3'!N30)/mm!O30</f>
        <v>21.904534414566093</v>
      </c>
      <c r="R30" s="22"/>
      <c r="S30" s="22"/>
      <c r="T30" s="22"/>
      <c r="U30" s="22"/>
      <c r="V30" s="22"/>
      <c r="W30" s="22"/>
      <c r="X30" s="22"/>
      <c r="Y30" s="22"/>
      <c r="Z30" s="22"/>
    </row>
    <row r="31" spans="1:26" ht="19.5" customHeight="1">
      <c r="A31" s="95">
        <v>27</v>
      </c>
      <c r="B31" s="82" t="s">
        <v>38</v>
      </c>
      <c r="C31" s="91">
        <v>31.000595238095229</v>
      </c>
      <c r="D31" s="92">
        <v>13.906302521008403</v>
      </c>
      <c r="E31" s="92">
        <v>30.615263552335747</v>
      </c>
      <c r="F31" s="92">
        <v>42.736132020845389</v>
      </c>
      <c r="G31" s="92">
        <v>15.181323697223281</v>
      </c>
      <c r="H31" s="92">
        <v>5.2842384105960267</v>
      </c>
      <c r="I31" s="92">
        <v>10.315669515669516</v>
      </c>
      <c r="J31" s="92">
        <v>16.385195444752231</v>
      </c>
      <c r="K31" s="92">
        <v>7.5379123173277662</v>
      </c>
      <c r="L31" s="92">
        <v>7.5379123173277662</v>
      </c>
      <c r="M31" s="92">
        <v>21.84722427831236</v>
      </c>
      <c r="N31" s="93">
        <v>14.313643584015884</v>
      </c>
      <c r="O31" s="91">
        <f t="shared" si="2"/>
        <v>42.736132020845389</v>
      </c>
      <c r="P31" s="93">
        <f t="shared" si="3"/>
        <v>5.2842384105960267</v>
      </c>
      <c r="Q31" s="176">
        <f>(mm!C31*'NO3'!C31+mm!D31*'NO3'!D31+mm!E31*'NO3'!E31+mm!F31*'NO3'!F31+mm!G31*'NO3'!G31+mm!H31*'NO3'!H31+mm!I31*'NO3'!I31+mm!J31*'NO3'!J31+mm!K31*'NO3'!K31+mm!L31*'NO3'!L31+mm!M31*'NO3'!M31+mm!N31*'NO3'!N31)/mm!O31</f>
        <v>15.407753054293652</v>
      </c>
      <c r="R31" s="22"/>
      <c r="S31" s="22"/>
      <c r="T31" s="22"/>
      <c r="U31" s="22"/>
      <c r="V31" s="22"/>
      <c r="W31" s="22"/>
      <c r="X31" s="22"/>
      <c r="Y31" s="22"/>
      <c r="Z31" s="22"/>
    </row>
    <row r="32" spans="1:26" ht="19.5" customHeight="1">
      <c r="A32" s="95">
        <v>28</v>
      </c>
      <c r="B32" s="82" t="s">
        <v>39</v>
      </c>
      <c r="C32" s="91">
        <v>23.851898758217679</v>
      </c>
      <c r="D32" s="92">
        <v>12.346948766603415</v>
      </c>
      <c r="E32" s="92">
        <v>16.325310234278664</v>
      </c>
      <c r="F32" s="92">
        <v>53.967069696969702</v>
      </c>
      <c r="G32" s="92">
        <v>20.97126989339019</v>
      </c>
      <c r="H32" s="92">
        <v>20.658540860215052</v>
      </c>
      <c r="I32" s="92">
        <v>24.184214710252597</v>
      </c>
      <c r="J32" s="92">
        <v>25.231230303030298</v>
      </c>
      <c r="K32" s="92">
        <v>25.202846896551723</v>
      </c>
      <c r="L32" s="92">
        <v>16.7556183127572</v>
      </c>
      <c r="M32" s="92">
        <v>43.33218217054263</v>
      </c>
      <c r="N32" s="93">
        <v>19.987128594507269</v>
      </c>
      <c r="O32" s="91">
        <f t="shared" si="2"/>
        <v>53.967069696969702</v>
      </c>
      <c r="P32" s="93">
        <f t="shared" si="3"/>
        <v>12.346948766603415</v>
      </c>
      <c r="Q32" s="176">
        <f>(mm!C32*'NO3'!C32+mm!D32*'NO3'!D32+mm!E32*'NO3'!E32+mm!F32*'NO3'!F32+mm!G32*'NO3'!G32+mm!H32*'NO3'!H32+mm!I32*'NO3'!I32+mm!J32*'NO3'!J32+mm!K32*'NO3'!K32+mm!L32*'NO3'!L32+mm!M32*'NO3'!M32+mm!N32*'NO3'!N32)/mm!O32</f>
        <v>20.864300096517645</v>
      </c>
      <c r="R32" s="22"/>
      <c r="S32" s="22"/>
      <c r="T32" s="22"/>
      <c r="U32" s="22"/>
      <c r="V32" s="22"/>
      <c r="W32" s="22"/>
      <c r="X32" s="22"/>
      <c r="Y32" s="22"/>
      <c r="Z32" s="22"/>
    </row>
    <row r="33" spans="1:26" ht="19.5" customHeight="1">
      <c r="A33" s="95">
        <v>29</v>
      </c>
      <c r="B33" s="82" t="s">
        <v>40</v>
      </c>
      <c r="C33" s="91">
        <v>28.597786075926894</v>
      </c>
      <c r="D33" s="92">
        <v>13.576337930717608</v>
      </c>
      <c r="E33" s="92">
        <v>19.005138100592156</v>
      </c>
      <c r="F33" s="92">
        <v>30.437980243986093</v>
      </c>
      <c r="G33" s="92">
        <v>14.231182985263866</v>
      </c>
      <c r="H33" s="92">
        <v>7.3085897284585393</v>
      </c>
      <c r="I33" s="92">
        <v>14.365661535472857</v>
      </c>
      <c r="J33" s="92">
        <v>17.910455236132023</v>
      </c>
      <c r="K33" s="92">
        <v>28.914289899060581</v>
      </c>
      <c r="L33" s="92">
        <v>9.8337978941701163</v>
      </c>
      <c r="M33" s="92">
        <v>39.982928002932546</v>
      </c>
      <c r="N33" s="93">
        <v>14.921515698962395</v>
      </c>
      <c r="O33" s="91">
        <f t="shared" si="2"/>
        <v>39.982928002932546</v>
      </c>
      <c r="P33" s="93">
        <f t="shared" si="3"/>
        <v>7.3085897284585393</v>
      </c>
      <c r="Q33" s="176">
        <f>(mm!C33*'NO3'!C33+mm!D33*'NO3'!D33+mm!E33*'NO3'!E33+mm!F33*'NO3'!F33+mm!G33*'NO3'!G33+mm!H33*'NO3'!H33+mm!I33*'NO3'!I33+mm!J33*'NO3'!J33+mm!K33*'NO3'!K33+mm!L33*'NO3'!L33+mm!M33*'NO3'!M33+mm!N33*'NO3'!N33)/mm!O33</f>
        <v>15.271597137073025</v>
      </c>
      <c r="R33" s="22"/>
      <c r="S33" s="22"/>
      <c r="T33" s="22"/>
      <c r="U33" s="22"/>
      <c r="V33" s="22"/>
      <c r="W33" s="22"/>
      <c r="X33" s="22"/>
      <c r="Y33" s="22"/>
      <c r="Z33" s="22"/>
    </row>
    <row r="34" spans="1:26" ht="19.5" customHeight="1">
      <c r="A34" s="95">
        <v>30</v>
      </c>
      <c r="B34" s="82" t="s">
        <v>41</v>
      </c>
      <c r="C34" s="91">
        <v>40.695027897245787</v>
      </c>
      <c r="D34" s="92">
        <v>13.340969678042423</v>
      </c>
      <c r="E34" s="92">
        <v>12.890507098956013</v>
      </c>
      <c r="F34" s="92">
        <v>17.842946575608075</v>
      </c>
      <c r="G34" s="92">
        <v>22.087128198166802</v>
      </c>
      <c r="H34" s="92">
        <v>8.2764804317739991</v>
      </c>
      <c r="I34" s="92">
        <v>16.743062208553145</v>
      </c>
      <c r="J34" s="92">
        <v>24.401508103349652</v>
      </c>
      <c r="K34" s="92">
        <v>33.775105786921152</v>
      </c>
      <c r="L34" s="92">
        <v>26.940519145556966</v>
      </c>
      <c r="M34" s="92">
        <v>55.50421037348454</v>
      </c>
      <c r="N34" s="93">
        <v>29.92807527171399</v>
      </c>
      <c r="O34" s="91">
        <f t="shared" si="2"/>
        <v>55.50421037348454</v>
      </c>
      <c r="P34" s="93">
        <f t="shared" si="3"/>
        <v>8.2764804317739991</v>
      </c>
      <c r="Q34" s="176">
        <f>(mm!C34*'NO3'!C34+mm!D34*'NO3'!D34+mm!E34*'NO3'!E34+mm!F34*'NO3'!F34+mm!G34*'NO3'!G34+mm!H34*'NO3'!H34+mm!I34*'NO3'!I34+mm!J34*'NO3'!J34+mm!K34*'NO3'!K34+mm!L34*'NO3'!L34+mm!M34*'NO3'!M34+mm!N34*'NO3'!N34)/mm!O34</f>
        <v>19.927455606734153</v>
      </c>
      <c r="R34" s="22"/>
      <c r="S34" s="22"/>
      <c r="T34" s="22"/>
      <c r="U34" s="22"/>
      <c r="V34" s="22"/>
      <c r="W34" s="22"/>
      <c r="X34" s="22"/>
      <c r="Y34" s="22"/>
      <c r="Z34" s="22"/>
    </row>
    <row r="35" spans="1:26" ht="19.5" customHeight="1">
      <c r="A35" s="95">
        <v>31</v>
      </c>
      <c r="B35" s="82" t="s">
        <v>43</v>
      </c>
      <c r="C35" s="91">
        <v>38.143164013220144</v>
      </c>
      <c r="D35" s="92">
        <v>14.22387269067387</v>
      </c>
      <c r="E35" s="92">
        <v>11.748801498775601</v>
      </c>
      <c r="F35" s="92">
        <v>9.9035407132517914</v>
      </c>
      <c r="G35" s="92">
        <v>18.433180592204735</v>
      </c>
      <c r="H35" s="92">
        <v>9.158584135857776</v>
      </c>
      <c r="I35" s="92">
        <v>6.890000626970691</v>
      </c>
      <c r="J35" s="92">
        <v>11.920520987968542</v>
      </c>
      <c r="K35" s="92"/>
      <c r="L35" s="92"/>
      <c r="M35" s="92"/>
      <c r="N35" s="93"/>
      <c r="O35" s="91">
        <f t="shared" si="2"/>
        <v>38.143164013220144</v>
      </c>
      <c r="P35" s="93">
        <f t="shared" si="3"/>
        <v>6.890000626970691</v>
      </c>
      <c r="Q35" s="179">
        <f>(mm!C35*'NO3'!C35+mm!D35*'NO3'!D35+mm!E35*'NO3'!E35+mm!F35*'NO3'!F35+mm!G35*'NO3'!G35+mm!H35*'NO3'!H35+mm!I35*'NO3'!I35+mm!J35*'NO3'!J35+mm!K35*'NO3'!K35+mm!L35*'NO3'!L35+mm!M35*'NO3'!M35+mm!N35*'NO3'!N35)/mm!O35</f>
        <v>12.737382768928514</v>
      </c>
      <c r="R35" s="22"/>
      <c r="S35" s="22"/>
      <c r="T35" s="22"/>
      <c r="U35" s="22"/>
      <c r="V35" s="22"/>
      <c r="W35" s="22"/>
      <c r="X35" s="22"/>
      <c r="Y35" s="22"/>
      <c r="Z35" s="22"/>
    </row>
    <row r="36" spans="1:26" ht="19.5" customHeight="1">
      <c r="A36" s="95">
        <v>32</v>
      </c>
      <c r="B36" s="82" t="s">
        <v>45</v>
      </c>
      <c r="C36" s="92">
        <v>38.287070279424213</v>
      </c>
      <c r="D36" s="92">
        <v>16.042643383530923</v>
      </c>
      <c r="E36" s="92">
        <v>15.522205917729131</v>
      </c>
      <c r="F36" s="92">
        <v>14.32345818368394</v>
      </c>
      <c r="G36" s="92">
        <v>36.289365242751764</v>
      </c>
      <c r="H36" s="92">
        <v>5.2677493301577858</v>
      </c>
      <c r="I36" s="92">
        <v>10.055297559007464</v>
      </c>
      <c r="J36" s="92">
        <v>26.099759326113116</v>
      </c>
      <c r="K36" s="92">
        <v>28.930180257510731</v>
      </c>
      <c r="L36" s="92">
        <v>20.105588914549653</v>
      </c>
      <c r="M36" s="92">
        <v>41.156969696969696</v>
      </c>
      <c r="N36" s="93">
        <v>22.361392677674083</v>
      </c>
      <c r="O36" s="91">
        <f t="shared" si="2"/>
        <v>41.156969696969696</v>
      </c>
      <c r="P36" s="93">
        <f t="shared" si="3"/>
        <v>5.2677493301577858</v>
      </c>
      <c r="Q36" s="176">
        <f>(mm!C36*'NO3'!C36+mm!D36*'NO3'!D36+mm!E36*'NO3'!E36+mm!F36*'NO3'!F36+mm!G36*'NO3'!G36+mm!H36*'NO3'!H36+mm!I36*'NO3'!I36+mm!J36*'NO3'!J36+mm!K36*'NO3'!K36+mm!L36*'NO3'!L36+mm!M36*'NO3'!M36+mm!N36*'NO3'!N36)/mm!O36</f>
        <v>19.668756989473131</v>
      </c>
      <c r="R36" s="22"/>
      <c r="S36" s="22"/>
      <c r="T36" s="22"/>
      <c r="U36" s="22"/>
      <c r="V36" s="22"/>
      <c r="W36" s="22"/>
      <c r="X36" s="22"/>
      <c r="Y36" s="22"/>
      <c r="Z36" s="22"/>
    </row>
    <row r="37" spans="1:26" ht="19.5" customHeight="1">
      <c r="A37" s="95">
        <v>33</v>
      </c>
      <c r="B37" s="82" t="s">
        <v>46</v>
      </c>
      <c r="C37" s="91">
        <v>60.707597747203046</v>
      </c>
      <c r="D37" s="92">
        <v>24.560823010597161</v>
      </c>
      <c r="E37" s="92">
        <v>9.9988032714922035</v>
      </c>
      <c r="F37" s="92">
        <v>21.55452903795976</v>
      </c>
      <c r="G37" s="92">
        <v>33.558643231767768</v>
      </c>
      <c r="H37" s="92">
        <v>6.8540372925146436</v>
      </c>
      <c r="I37" s="92">
        <v>9.2940444105967579</v>
      </c>
      <c r="J37" s="92">
        <v>25.682543391078326</v>
      </c>
      <c r="K37" s="92">
        <v>34.615155310748349</v>
      </c>
      <c r="L37" s="92">
        <v>54.859344386591943</v>
      </c>
      <c r="M37" s="92">
        <v>70.176117669827747</v>
      </c>
      <c r="N37" s="93">
        <v>30.562544351977291</v>
      </c>
      <c r="O37" s="91">
        <f t="shared" si="2"/>
        <v>70.176117669827747</v>
      </c>
      <c r="P37" s="93">
        <f t="shared" si="3"/>
        <v>6.8540372925146436</v>
      </c>
      <c r="Q37" s="176">
        <f>(mm!C37*'NO3'!C37+mm!D37*'NO3'!D37+mm!E37*'NO3'!E37+mm!F37*'NO3'!F37+mm!G37*'NO3'!G37+mm!H37*'NO3'!H37+mm!I37*'NO3'!I37+mm!J37*'NO3'!J37+mm!K37*'NO3'!K37+mm!L37*'NO3'!L37+mm!M37*'NO3'!M37+mm!N37*'NO3'!N37)/mm!O37</f>
        <v>25.394574783827249</v>
      </c>
      <c r="R37" s="22"/>
      <c r="S37" s="22"/>
      <c r="T37" s="22"/>
      <c r="U37" s="22"/>
      <c r="V37" s="22"/>
      <c r="W37" s="22"/>
      <c r="X37" s="22"/>
      <c r="Y37" s="22"/>
      <c r="Z37" s="22"/>
    </row>
    <row r="38" spans="1:26" ht="19.5" customHeight="1">
      <c r="A38" s="95">
        <v>34</v>
      </c>
      <c r="B38" s="82" t="s">
        <v>48</v>
      </c>
      <c r="C38" s="91">
        <v>22.419681742043554</v>
      </c>
      <c r="D38" s="92">
        <v>11.327442827442827</v>
      </c>
      <c r="E38" s="92">
        <v>12.234958998705222</v>
      </c>
      <c r="F38" s="92">
        <v>8.6604031677465798</v>
      </c>
      <c r="G38" s="92">
        <v>12.41042318682814</v>
      </c>
      <c r="H38" s="92">
        <v>3.8605249666769197</v>
      </c>
      <c r="I38" s="92">
        <v>4.6617071724955546</v>
      </c>
      <c r="J38" s="92">
        <v>9.6679526226734342</v>
      </c>
      <c r="K38" s="92">
        <v>27.014736842105265</v>
      </c>
      <c r="L38" s="92">
        <v>14.816349453978159</v>
      </c>
      <c r="M38" s="92">
        <v>29.006079027355621</v>
      </c>
      <c r="N38" s="93">
        <v>19.630482853394966</v>
      </c>
      <c r="O38" s="91">
        <f t="shared" si="2"/>
        <v>29.006079027355621</v>
      </c>
      <c r="P38" s="93">
        <f t="shared" si="3"/>
        <v>3.8605249666769197</v>
      </c>
      <c r="Q38" s="176">
        <f>(mm!C38*'NO3'!C38+mm!D38*'NO3'!D38+mm!E38*'NO3'!E38+mm!F38*'NO3'!F38+mm!G38*'NO3'!G38+mm!H38*'NO3'!H38+mm!I38*'NO3'!I38+mm!J38*'NO3'!J38+mm!K38*'NO3'!K38+mm!L38*'NO3'!L38+mm!M38*'NO3'!M38+mm!N38*'NO3'!N38)/mm!O38</f>
        <v>11.715313954667897</v>
      </c>
      <c r="R38" s="22"/>
      <c r="S38" s="22"/>
      <c r="T38" s="22"/>
      <c r="U38" s="22"/>
      <c r="V38" s="22"/>
      <c r="W38" s="22"/>
      <c r="X38" s="22"/>
      <c r="Y38" s="22"/>
      <c r="Z38" s="22"/>
    </row>
    <row r="39" spans="1:26" ht="19.5" customHeight="1">
      <c r="A39" s="151">
        <v>35</v>
      </c>
      <c r="B39" s="108" t="s">
        <v>49</v>
      </c>
      <c r="C39" s="141">
        <v>38.632884660885118</v>
      </c>
      <c r="D39" s="142">
        <v>16.454233710157766</v>
      </c>
      <c r="E39" s="142">
        <v>15.586503594458101</v>
      </c>
      <c r="F39" s="142">
        <v>13.550029111405834</v>
      </c>
      <c r="G39" s="142">
        <v>30.479323806298527</v>
      </c>
      <c r="H39" s="142">
        <v>12.594318746816692</v>
      </c>
      <c r="I39" s="142">
        <v>8.7384681532531356</v>
      </c>
      <c r="J39" s="142">
        <v>20.091801536743048</v>
      </c>
      <c r="K39" s="142">
        <v>32.491413328753758</v>
      </c>
      <c r="L39" s="142">
        <v>25.082266635208331</v>
      </c>
      <c r="M39" s="142">
        <v>43.418521693004877</v>
      </c>
      <c r="N39" s="143">
        <v>26.487164853752414</v>
      </c>
      <c r="O39" s="122">
        <f t="shared" si="2"/>
        <v>43.418521693004877</v>
      </c>
      <c r="P39" s="124">
        <f t="shared" si="3"/>
        <v>8.7384681532531356</v>
      </c>
      <c r="Q39" s="183">
        <f>(mm!C39*'NO3'!C39+mm!D39*'NO3'!D39+mm!E39*'NO3'!E39+mm!F39*'NO3'!F39+mm!G39*'NO3'!G39+mm!H39*'NO3'!H39+mm!I39*'NO3'!I39+mm!J39*'NO3'!J39+mm!K39*'NO3'!K39+mm!L39*'NO3'!L39+mm!M39*'NO3'!M39+mm!N39*'NO3'!N39)/mm!O39</f>
        <v>19.597038677875808</v>
      </c>
      <c r="R39" s="22"/>
      <c r="S39" s="22"/>
      <c r="T39" s="22"/>
      <c r="U39" s="22"/>
      <c r="V39" s="22"/>
      <c r="W39" s="22"/>
      <c r="X39" s="22"/>
      <c r="Y39" s="22"/>
      <c r="Z39" s="22"/>
    </row>
    <row r="40" spans="1:26" ht="19.5" customHeight="1">
      <c r="A40" s="81">
        <v>36</v>
      </c>
      <c r="B40" s="145" t="s">
        <v>50</v>
      </c>
      <c r="C40" s="153"/>
      <c r="D40" s="149"/>
      <c r="E40" s="149"/>
      <c r="F40" s="149"/>
      <c r="G40" s="149"/>
      <c r="H40" s="149"/>
      <c r="I40" s="149"/>
      <c r="J40" s="149"/>
      <c r="K40" s="149"/>
      <c r="L40" s="149"/>
      <c r="M40" s="149"/>
      <c r="N40" s="150"/>
      <c r="O40" s="94"/>
      <c r="P40" s="150"/>
      <c r="Q40" s="175"/>
      <c r="R40" s="22"/>
      <c r="S40" s="22"/>
      <c r="T40" s="22"/>
      <c r="U40" s="22"/>
      <c r="V40" s="22"/>
      <c r="W40" s="22"/>
      <c r="X40" s="22"/>
      <c r="Y40" s="22"/>
      <c r="Z40" s="22"/>
    </row>
    <row r="41" spans="1:26" ht="19.5" customHeight="1">
      <c r="A41" s="144">
        <v>37</v>
      </c>
      <c r="B41" s="125" t="s">
        <v>51</v>
      </c>
      <c r="C41" s="134">
        <v>41.770892300447223</v>
      </c>
      <c r="D41" s="134">
        <v>16.611590374309127</v>
      </c>
      <c r="E41" s="134">
        <v>13.869871574665872</v>
      </c>
      <c r="F41" s="134">
        <v>11.611985504371429</v>
      </c>
      <c r="G41" s="134">
        <v>13.708593998216269</v>
      </c>
      <c r="H41" s="134">
        <v>11.128152775022619</v>
      </c>
      <c r="I41" s="134">
        <v>10.483042469224207</v>
      </c>
      <c r="J41" s="134">
        <v>22.578860702944446</v>
      </c>
      <c r="K41" s="134">
        <v>30.158906796075794</v>
      </c>
      <c r="L41" s="134">
        <v>36.448732277610311</v>
      </c>
      <c r="M41" s="134">
        <v>36.771287430509524</v>
      </c>
      <c r="N41" s="135">
        <v>38.061508042106347</v>
      </c>
      <c r="O41" s="133">
        <f t="shared" ref="O41:O56" si="4">MAX(C41:N41)</f>
        <v>41.770892300447223</v>
      </c>
      <c r="P41" s="135">
        <f t="shared" ref="P41:P56" si="5">MIN(C41:N41)</f>
        <v>10.483042469224207</v>
      </c>
      <c r="Q41" s="182">
        <f>(mm!C41*'NO3'!C41+mm!D41*'NO3'!D41+mm!E41*'NO3'!E41+mm!F41*'NO3'!F41+mm!G41*'NO3'!G41+mm!H41*'NO3'!H41+mm!I41*'NO3'!I41+mm!J41*'NO3'!J41+mm!K41*'NO3'!K41+mm!L41*'NO3'!L41+mm!M41*'NO3'!M41+mm!N41*'NO3'!N41)/mm!O41</f>
        <v>23.024861101583536</v>
      </c>
      <c r="R41" s="22"/>
      <c r="S41" s="22"/>
      <c r="T41" s="22"/>
      <c r="U41" s="22"/>
      <c r="V41" s="22"/>
      <c r="W41" s="22"/>
      <c r="X41" s="22"/>
      <c r="Y41" s="22"/>
      <c r="Z41" s="22"/>
    </row>
    <row r="42" spans="1:26" ht="19.5" customHeight="1">
      <c r="A42" s="95">
        <v>38</v>
      </c>
      <c r="B42" s="82" t="s">
        <v>52</v>
      </c>
      <c r="C42" s="91">
        <v>59.762095333695221</v>
      </c>
      <c r="D42" s="92">
        <v>7.4589106455580669</v>
      </c>
      <c r="E42" s="92">
        <v>7.4250083173986532</v>
      </c>
      <c r="F42" s="92">
        <v>8.2514741984582898</v>
      </c>
      <c r="G42" s="92">
        <v>10.757406326151468</v>
      </c>
      <c r="H42" s="92">
        <v>9.1515228999871958</v>
      </c>
      <c r="I42" s="92">
        <v>7.3605151625578298</v>
      </c>
      <c r="J42" s="101">
        <v>18.5158064516129</v>
      </c>
      <c r="K42" s="92">
        <v>17.67575308610617</v>
      </c>
      <c r="L42" s="92">
        <v>33.314915221397442</v>
      </c>
      <c r="M42" s="92">
        <v>61.257668872346272</v>
      </c>
      <c r="N42" s="93">
        <v>19.899541916921891</v>
      </c>
      <c r="O42" s="91">
        <f t="shared" si="4"/>
        <v>61.257668872346272</v>
      </c>
      <c r="P42" s="93">
        <f t="shared" si="5"/>
        <v>7.3605151625578298</v>
      </c>
      <c r="Q42" s="176">
        <f>(mm!C42*'NO3'!C42+mm!D42*'NO3'!D42+mm!E42*'NO3'!E42+mm!F42*'NO3'!F42+mm!G42*'NO3'!G42+mm!H42*'NO3'!H42+mm!I42*'NO3'!I42+mm!J42*'NO3'!J42+mm!K42*'NO3'!K42+mm!L42*'NO3'!L42+mm!M42*'NO3'!M42+mm!N42*'NO3'!N42)/mm!O42</f>
        <v>15.985418074325606</v>
      </c>
      <c r="R42" s="22"/>
      <c r="S42" s="22"/>
      <c r="T42" s="22"/>
      <c r="U42" s="22"/>
      <c r="V42" s="22"/>
      <c r="W42" s="22"/>
      <c r="X42" s="22"/>
      <c r="Y42" s="22"/>
      <c r="Z42" s="22"/>
    </row>
    <row r="43" spans="1:26" ht="19.5" customHeight="1">
      <c r="A43" s="95">
        <v>39</v>
      </c>
      <c r="B43" s="82" t="s">
        <v>54</v>
      </c>
      <c r="C43" s="91">
        <v>19.387224669603523</v>
      </c>
      <c r="D43" s="92">
        <v>19.309285714285714</v>
      </c>
      <c r="E43" s="92">
        <v>10.639549795361527</v>
      </c>
      <c r="F43" s="92">
        <v>7.3525789473684213</v>
      </c>
      <c r="G43" s="92">
        <v>15.156451612903226</v>
      </c>
      <c r="H43" s="92">
        <v>15.323795620437958</v>
      </c>
      <c r="I43" s="92">
        <v>11.455895196506551</v>
      </c>
      <c r="J43" s="92">
        <v>19.207142857142859</v>
      </c>
      <c r="K43" s="92">
        <v>17.172067039106146</v>
      </c>
      <c r="L43" s="92">
        <v>38.949593495934963</v>
      </c>
      <c r="M43" s="92">
        <v>24.563636363636363</v>
      </c>
      <c r="N43" s="93">
        <v>25.66299212598425</v>
      </c>
      <c r="O43" s="91">
        <f t="shared" si="4"/>
        <v>38.949593495934963</v>
      </c>
      <c r="P43" s="93">
        <f t="shared" si="5"/>
        <v>7.3525789473684213</v>
      </c>
      <c r="Q43" s="176">
        <f>(mm!C43*'NO3'!C43+mm!D43*'NO3'!D43+mm!E43*'NO3'!E43+mm!F43*'NO3'!F43+mm!G43*'NO3'!G43+mm!H43*'NO3'!H43+mm!I43*'NO3'!I43+mm!J43*'NO3'!J43+mm!K43*'NO3'!K43+mm!L43*'NO3'!L43+mm!M43*'NO3'!M43+mm!N43*'NO3'!N43)/mm!O43</f>
        <v>15.941778862922918</v>
      </c>
      <c r="R43" s="22"/>
      <c r="S43" s="22"/>
      <c r="T43" s="22"/>
      <c r="U43" s="22"/>
      <c r="V43" s="22"/>
      <c r="W43" s="22"/>
      <c r="X43" s="22"/>
      <c r="Y43" s="22"/>
      <c r="Z43" s="22"/>
    </row>
    <row r="44" spans="1:26" ht="19.5" customHeight="1">
      <c r="A44" s="95">
        <v>40</v>
      </c>
      <c r="B44" s="82" t="s">
        <v>55</v>
      </c>
      <c r="C44" s="91">
        <v>34.671827124657312</v>
      </c>
      <c r="D44" s="92">
        <v>15.64263828414772</v>
      </c>
      <c r="E44" s="92">
        <v>12.256087727785841</v>
      </c>
      <c r="F44" s="92">
        <v>10.320915981293339</v>
      </c>
      <c r="G44" s="92">
        <v>20.803096274794388</v>
      </c>
      <c r="H44" s="92">
        <v>10.159651669085632</v>
      </c>
      <c r="I44" s="92">
        <v>9.3533301080470892</v>
      </c>
      <c r="J44" s="92">
        <v>19.512981777132723</v>
      </c>
      <c r="K44" s="92">
        <v>23.142062749869876</v>
      </c>
      <c r="L44" s="92">
        <v>33.704241251411062</v>
      </c>
      <c r="M44" s="92">
        <v>64.654319306536394</v>
      </c>
      <c r="N44" s="93">
        <v>22.495069124609479</v>
      </c>
      <c r="O44" s="91">
        <f t="shared" si="4"/>
        <v>64.654319306536394</v>
      </c>
      <c r="P44" s="93">
        <f t="shared" si="5"/>
        <v>9.3533301080470892</v>
      </c>
      <c r="Q44" s="176">
        <f>(mm!C44*'NO3'!C44+mm!D44*'NO3'!D44+mm!E44*'NO3'!E44+mm!F44*'NO3'!F44+mm!G44*'NO3'!G44+mm!H44*'NO3'!H44+mm!I44*'NO3'!I44+mm!J44*'NO3'!J44+mm!K44*'NO3'!K44+mm!L44*'NO3'!L44+mm!M44*'NO3'!M44+mm!N44*'NO3'!N44)/mm!O44</f>
        <v>17.965232675825749</v>
      </c>
      <c r="R44" s="22"/>
      <c r="S44" s="22"/>
      <c r="T44" s="22"/>
      <c r="U44" s="22"/>
      <c r="V44" s="22"/>
      <c r="W44" s="22"/>
      <c r="X44" s="22"/>
      <c r="Y44" s="22"/>
      <c r="Z44" s="22"/>
    </row>
    <row r="45" spans="1:26" ht="19.5" customHeight="1">
      <c r="A45" s="95">
        <v>41</v>
      </c>
      <c r="B45" s="82" t="s">
        <v>56</v>
      </c>
      <c r="C45" s="92">
        <v>14.5</v>
      </c>
      <c r="D45" s="92">
        <v>6.35</v>
      </c>
      <c r="E45" s="92">
        <v>7.45</v>
      </c>
      <c r="F45" s="92">
        <v>9.4700000000000006</v>
      </c>
      <c r="G45" s="92">
        <v>14.2</v>
      </c>
      <c r="H45" s="184">
        <v>0.83</v>
      </c>
      <c r="I45" s="184">
        <v>2.7</v>
      </c>
      <c r="J45" s="92">
        <v>5.64</v>
      </c>
      <c r="K45" s="92">
        <v>18.82</v>
      </c>
      <c r="L45" s="92">
        <v>11.53</v>
      </c>
      <c r="M45" s="92">
        <v>27.27</v>
      </c>
      <c r="N45" s="93">
        <v>13.54</v>
      </c>
      <c r="O45" s="91">
        <f t="shared" si="4"/>
        <v>27.27</v>
      </c>
      <c r="P45" s="93">
        <f t="shared" si="5"/>
        <v>0.83</v>
      </c>
      <c r="Q45" s="186">
        <f>(mm!C45*'NO3'!C45+mm!D45*'NO3'!D45+mm!E45*'NO3'!E45+mm!F45*'NO3'!F45+mm!G45*'NO3'!G45+mm!H45*'NO3'!H45+mm!I45*'NO3'!I45+mm!J45*'NO3'!J45+mm!K45*'NO3'!K45+mm!L45*'NO3'!L45+mm!M45*'NO3'!M45+mm!N45*'NO3'!N45)/mm!O45</f>
        <v>9.4859087686963921</v>
      </c>
      <c r="R45" s="188"/>
      <c r="S45" s="22"/>
      <c r="T45" s="22"/>
      <c r="U45" s="22"/>
      <c r="V45" s="22"/>
      <c r="W45" s="22"/>
      <c r="X45" s="22"/>
      <c r="Y45" s="22"/>
      <c r="Z45" s="22"/>
    </row>
    <row r="46" spans="1:26" ht="19.5" customHeight="1">
      <c r="A46" s="113">
        <v>42</v>
      </c>
      <c r="B46" s="108" t="s">
        <v>58</v>
      </c>
      <c r="C46" s="141">
        <v>20.641486405891815</v>
      </c>
      <c r="D46" s="142">
        <v>6.0890380526437715</v>
      </c>
      <c r="E46" s="142">
        <v>7.5722706699856444</v>
      </c>
      <c r="F46" s="142">
        <v>7.969587025849437</v>
      </c>
      <c r="G46" s="142">
        <v>12.176135645826131</v>
      </c>
      <c r="H46" s="142">
        <v>6.5667392441492725</v>
      </c>
      <c r="I46" s="142">
        <v>10.123127187257785</v>
      </c>
      <c r="J46" s="142">
        <v>14.418032710437712</v>
      </c>
      <c r="K46" s="142">
        <v>24.793959993674886</v>
      </c>
      <c r="L46" s="142">
        <v>46.585459550312947</v>
      </c>
      <c r="M46" s="142">
        <v>60.781664395763116</v>
      </c>
      <c r="N46" s="143">
        <v>17.938669476951258</v>
      </c>
      <c r="O46" s="141">
        <f t="shared" si="4"/>
        <v>60.781664395763116</v>
      </c>
      <c r="P46" s="143">
        <f t="shared" si="5"/>
        <v>6.0890380526437715</v>
      </c>
      <c r="Q46" s="183">
        <f>(mm!C46*'NO3'!C46+mm!D46*'NO3'!D46+mm!E46*'NO3'!E46+mm!F46*'NO3'!F46+mm!G46*'NO3'!G46+mm!H46*'NO3'!H46+mm!I46*'NO3'!I46+mm!J46*'NO3'!J46+mm!K46*'NO3'!K46+mm!L46*'NO3'!L46+mm!M46*'NO3'!M46+mm!N46*'NO3'!N46)/mm!O46</f>
        <v>13.530874934051782</v>
      </c>
      <c r="R46" s="22"/>
      <c r="S46" s="22"/>
      <c r="T46" s="22"/>
      <c r="U46" s="22"/>
      <c r="V46" s="22"/>
      <c r="W46" s="22"/>
      <c r="X46" s="22"/>
      <c r="Y46" s="22"/>
      <c r="Z46" s="22"/>
    </row>
    <row r="47" spans="1:26" ht="19.5" customHeight="1">
      <c r="A47" s="144">
        <v>43</v>
      </c>
      <c r="B47" s="145" t="s">
        <v>59</v>
      </c>
      <c r="C47" s="94">
        <v>25.1</v>
      </c>
      <c r="D47" s="149">
        <v>13.07</v>
      </c>
      <c r="E47" s="149">
        <v>3.98</v>
      </c>
      <c r="F47" s="149">
        <v>7.44</v>
      </c>
      <c r="G47" s="149">
        <v>31.38</v>
      </c>
      <c r="H47" s="149">
        <v>12.27</v>
      </c>
      <c r="I47" s="149">
        <v>12.3</v>
      </c>
      <c r="J47" s="149">
        <v>24.62</v>
      </c>
      <c r="K47" s="149">
        <v>21.14</v>
      </c>
      <c r="L47" s="149">
        <v>30.6</v>
      </c>
      <c r="M47" s="149">
        <v>20.059999999999999</v>
      </c>
      <c r="N47" s="150">
        <v>14.75</v>
      </c>
      <c r="O47" s="94">
        <f t="shared" si="4"/>
        <v>31.38</v>
      </c>
      <c r="P47" s="150">
        <f t="shared" si="5"/>
        <v>3.98</v>
      </c>
      <c r="Q47" s="175">
        <f>(mm!C47*'NO3'!C47+mm!D47*'NO3'!D47+mm!E47*'NO3'!E47+mm!F47*'NO3'!F47+mm!G47*'NO3'!G47+mm!H47*'NO3'!H47+mm!I47*'NO3'!I47+mm!J47*'NO3'!J47+mm!K47*'NO3'!K47+mm!L47*'NO3'!L47+mm!M47*'NO3'!M47+mm!N47*'NO3'!N47)/mm!O47</f>
        <v>12.90439786585366</v>
      </c>
      <c r="R47" s="22"/>
      <c r="S47" s="22"/>
      <c r="T47" s="22"/>
      <c r="U47" s="22"/>
      <c r="V47" s="22"/>
      <c r="W47" s="22"/>
      <c r="X47" s="22"/>
      <c r="Y47" s="22"/>
      <c r="Z47" s="22"/>
    </row>
    <row r="48" spans="1:26" ht="19.5" customHeight="1">
      <c r="A48" s="95">
        <v>44</v>
      </c>
      <c r="B48" s="82" t="s">
        <v>60</v>
      </c>
      <c r="C48" s="91">
        <v>20.62591753496255</v>
      </c>
      <c r="D48" s="92">
        <v>16.118038640187258</v>
      </c>
      <c r="E48" s="92">
        <v>13.622150581141135</v>
      </c>
      <c r="F48" s="92">
        <v>6.2215685549865354</v>
      </c>
      <c r="G48" s="92">
        <v>21.558126433473738</v>
      </c>
      <c r="H48" s="92">
        <v>9.3192199304472965</v>
      </c>
      <c r="I48" s="92">
        <v>12.461288842037936</v>
      </c>
      <c r="J48" s="92">
        <v>27.415022376453415</v>
      </c>
      <c r="K48" s="92">
        <v>20.847168679998337</v>
      </c>
      <c r="L48" s="92">
        <v>30.434940477517447</v>
      </c>
      <c r="M48" s="92">
        <v>30.908096959584725</v>
      </c>
      <c r="N48" s="93">
        <v>14.093456531436349</v>
      </c>
      <c r="O48" s="91">
        <f t="shared" si="4"/>
        <v>30.908096959584725</v>
      </c>
      <c r="P48" s="93">
        <f t="shared" si="5"/>
        <v>6.2215685549865354</v>
      </c>
      <c r="Q48" s="182">
        <f>(mm!C48*'NO3'!C48+mm!D48*'NO3'!D48+mm!E48*'NO3'!E48+mm!F48*'NO3'!F48+mm!G48*'NO3'!G48+mm!H48*'NO3'!H48+mm!I48*'NO3'!I48+mm!J48*'NO3'!J48+mm!K48*'NO3'!K48+mm!L48*'NO3'!L48+mm!M48*'NO3'!M48+mm!N48*'NO3'!N48)/mm!O48</f>
        <v>16.127913710931619</v>
      </c>
      <c r="R48" s="22"/>
      <c r="S48" s="22"/>
      <c r="T48" s="22"/>
      <c r="U48" s="22"/>
      <c r="V48" s="22"/>
      <c r="W48" s="22"/>
      <c r="X48" s="22"/>
      <c r="Y48" s="22"/>
      <c r="Z48" s="22"/>
    </row>
    <row r="49" spans="1:26" ht="19.5" customHeight="1">
      <c r="A49" s="95">
        <v>45</v>
      </c>
      <c r="B49" s="82" t="s">
        <v>62</v>
      </c>
      <c r="C49" s="91">
        <v>20.294581158167674</v>
      </c>
      <c r="D49" s="92">
        <v>11.543519267822736</v>
      </c>
      <c r="E49" s="92">
        <v>7.8942358350084518</v>
      </c>
      <c r="F49" s="92">
        <v>7.0362929397608793</v>
      </c>
      <c r="G49" s="92">
        <v>11.217368091762252</v>
      </c>
      <c r="H49" s="92">
        <v>4.3270172558857389</v>
      </c>
      <c r="I49" s="101">
        <v>11.45</v>
      </c>
      <c r="J49" s="92"/>
      <c r="K49" s="101">
        <v>18.693832316348363</v>
      </c>
      <c r="L49" s="92">
        <v>31.52889880987486</v>
      </c>
      <c r="M49" s="92">
        <v>38.613271150896743</v>
      </c>
      <c r="N49" s="93">
        <v>15.722052849904548</v>
      </c>
      <c r="O49" s="91">
        <f t="shared" si="4"/>
        <v>38.613271150896743</v>
      </c>
      <c r="P49" s="93">
        <f t="shared" si="5"/>
        <v>4.3270172558857389</v>
      </c>
      <c r="Q49" s="176">
        <f>(mm!C49*'NO3'!C49+mm!D49*'NO3'!D49+mm!E49*'NO3'!E49+mm!F49*'NO3'!F49+mm!G49*'NO3'!G49+mm!H49*'NO3'!H49+mm!I49*'NO3'!I49+mm!J49*'NO3'!J49+mm!K49*'NO3'!K49+mm!L49*'NO3'!L49+mm!M49*'NO3'!M49+mm!N49*'NO3'!N49)/mm!O49</f>
        <v>11.305517838885372</v>
      </c>
      <c r="R49" s="22"/>
      <c r="S49" s="22"/>
      <c r="T49" s="22"/>
      <c r="U49" s="22"/>
      <c r="V49" s="22"/>
      <c r="W49" s="22"/>
      <c r="X49" s="22"/>
      <c r="Y49" s="22"/>
      <c r="Z49" s="22"/>
    </row>
    <row r="50" spans="1:26" ht="19.5" customHeight="1">
      <c r="A50" s="95">
        <v>46</v>
      </c>
      <c r="B50" s="82" t="s">
        <v>65</v>
      </c>
      <c r="C50" s="91">
        <v>7.5986356003358528</v>
      </c>
      <c r="D50" s="92">
        <v>20.543769968051116</v>
      </c>
      <c r="E50" s="92">
        <v>10.4</v>
      </c>
      <c r="F50" s="92">
        <v>5.3</v>
      </c>
      <c r="G50" s="92">
        <v>10.761284459254771</v>
      </c>
      <c r="H50" s="92">
        <v>4.6937705456936225</v>
      </c>
      <c r="I50" s="92">
        <v>5.4294936004451859</v>
      </c>
      <c r="J50" s="92">
        <v>19.04416243654822</v>
      </c>
      <c r="K50" s="92">
        <v>16.438436482084693</v>
      </c>
      <c r="L50" s="92">
        <v>32.757879417879415</v>
      </c>
      <c r="M50" s="92">
        <v>28.337248194602815</v>
      </c>
      <c r="N50" s="93">
        <v>21.854995417048578</v>
      </c>
      <c r="O50" s="91">
        <f t="shared" si="4"/>
        <v>32.757879417879415</v>
      </c>
      <c r="P50" s="93">
        <f t="shared" si="5"/>
        <v>4.6937705456936225</v>
      </c>
      <c r="Q50" s="176">
        <f>(mm!C50*'NO3'!C50+mm!D50*'NO3'!D50+mm!E50*'NO3'!E50+mm!F50*'NO3'!F50+mm!G50*'NO3'!G50+mm!H50*'NO3'!H50+mm!I50*'NO3'!I50+mm!J50*'NO3'!J50+mm!K50*'NO3'!K50+mm!L50*'NO3'!L50+mm!M50*'NO3'!M50+mm!N50*'NO3'!N50)/mm!O50</f>
        <v>10.943028439382086</v>
      </c>
      <c r="R50" s="22"/>
      <c r="S50" s="22"/>
      <c r="T50" s="22"/>
      <c r="U50" s="22"/>
      <c r="V50" s="22"/>
      <c r="W50" s="22"/>
      <c r="X50" s="22"/>
      <c r="Y50" s="22"/>
      <c r="Z50" s="22"/>
    </row>
    <row r="51" spans="1:26" ht="19.5" customHeight="1">
      <c r="A51" s="95">
        <v>47</v>
      </c>
      <c r="B51" s="82" t="s">
        <v>66</v>
      </c>
      <c r="C51" s="91">
        <v>13.9</v>
      </c>
      <c r="D51" s="92">
        <v>17.100000000000001</v>
      </c>
      <c r="E51" s="92">
        <v>5.0999999999999996</v>
      </c>
      <c r="F51" s="92">
        <v>5.7</v>
      </c>
      <c r="G51" s="92">
        <v>17.2</v>
      </c>
      <c r="H51" s="92">
        <v>2.8</v>
      </c>
      <c r="I51" s="92">
        <v>8.4</v>
      </c>
      <c r="J51" s="92">
        <v>8.3000000000000007</v>
      </c>
      <c r="K51" s="92">
        <v>11.2</v>
      </c>
      <c r="L51" s="92">
        <v>29.7</v>
      </c>
      <c r="M51" s="92">
        <v>31</v>
      </c>
      <c r="N51" s="93">
        <v>13.4</v>
      </c>
      <c r="O51" s="91">
        <f t="shared" si="4"/>
        <v>31</v>
      </c>
      <c r="P51" s="93">
        <f t="shared" si="5"/>
        <v>2.8</v>
      </c>
      <c r="Q51" s="176">
        <f>(mm!C51*'NO3'!C51+mm!D51*'NO3'!D51+mm!E51*'NO3'!E51+mm!F51*'NO3'!F51+mm!G51*'NO3'!G51+mm!H51*'NO3'!H51+mm!I51*'NO3'!I51+mm!J51*'NO3'!J51+mm!K51*'NO3'!K51+mm!L51*'NO3'!L51+mm!M51*'NO3'!M51+mm!N51*'NO3'!N51)/mm!O51</f>
        <v>10.238969534503399</v>
      </c>
      <c r="R51" s="22"/>
      <c r="S51" s="22"/>
      <c r="T51" s="22"/>
      <c r="U51" s="22"/>
      <c r="V51" s="22"/>
      <c r="W51" s="22"/>
      <c r="X51" s="22"/>
      <c r="Y51" s="22"/>
      <c r="Z51" s="22"/>
    </row>
    <row r="52" spans="1:26" ht="19.5" customHeight="1">
      <c r="A52" s="95">
        <v>48</v>
      </c>
      <c r="B52" s="82" t="s">
        <v>67</v>
      </c>
      <c r="C52" s="91">
        <v>17.399999999999999</v>
      </c>
      <c r="D52" s="92">
        <v>24.9</v>
      </c>
      <c r="E52" s="92">
        <v>4.9000000000000004</v>
      </c>
      <c r="F52" s="92">
        <v>4.3</v>
      </c>
      <c r="G52" s="92">
        <v>15.8</v>
      </c>
      <c r="H52" s="92">
        <v>6.2</v>
      </c>
      <c r="I52" s="92">
        <v>6.7</v>
      </c>
      <c r="J52" s="92">
        <v>11</v>
      </c>
      <c r="K52" s="92">
        <v>11.4</v>
      </c>
      <c r="L52" s="92">
        <v>33.200000000000003</v>
      </c>
      <c r="M52" s="92">
        <v>17</v>
      </c>
      <c r="N52" s="93">
        <v>12.5</v>
      </c>
      <c r="O52" s="91">
        <f t="shared" si="4"/>
        <v>33.200000000000003</v>
      </c>
      <c r="P52" s="93">
        <f t="shared" si="5"/>
        <v>4.3</v>
      </c>
      <c r="Q52" s="176">
        <f>(mm!C52*'NO3'!C52+mm!D52*'NO3'!D52+mm!E52*'NO3'!E52+mm!F52*'NO3'!F52+mm!G52*'NO3'!G52+mm!H52*'NO3'!H52+mm!I52*'NO3'!I52+mm!J52*'NO3'!J52+mm!K52*'NO3'!K52+mm!L52*'NO3'!L52+mm!M52*'NO3'!M52+mm!N52*'NO3'!N52)/mm!O52</f>
        <v>9.1682546806873546</v>
      </c>
      <c r="R52" s="22"/>
      <c r="S52" s="22"/>
      <c r="T52" s="22"/>
      <c r="U52" s="22"/>
      <c r="V52" s="22"/>
      <c r="W52" s="22"/>
      <c r="X52" s="22"/>
      <c r="Y52" s="22"/>
      <c r="Z52" s="22"/>
    </row>
    <row r="53" spans="1:26" ht="19.5" customHeight="1">
      <c r="A53" s="95">
        <v>49</v>
      </c>
      <c r="B53" s="82" t="s">
        <v>68</v>
      </c>
      <c r="C53" s="91">
        <v>10.692056208089889</v>
      </c>
      <c r="D53" s="92">
        <v>10.856872428750002</v>
      </c>
      <c r="E53" s="92">
        <v>4.3592116325346524</v>
      </c>
      <c r="F53" s="92">
        <v>5.9166925938584196</v>
      </c>
      <c r="G53" s="92">
        <v>15.340222283070396</v>
      </c>
      <c r="H53" s="155">
        <v>6.2928982317581292</v>
      </c>
      <c r="I53" s="92">
        <v>6.9313876613993184</v>
      </c>
      <c r="J53" s="92">
        <v>10.734298447678729</v>
      </c>
      <c r="K53" s="92">
        <v>12.122273124635017</v>
      </c>
      <c r="L53" s="92">
        <v>19.943935925245224</v>
      </c>
      <c r="M53" s="92">
        <v>15.283346154887639</v>
      </c>
      <c r="N53" s="93">
        <v>17.165797469761291</v>
      </c>
      <c r="O53" s="91">
        <f t="shared" si="4"/>
        <v>19.943935925245224</v>
      </c>
      <c r="P53" s="93">
        <f t="shared" si="5"/>
        <v>4.3592116325346524</v>
      </c>
      <c r="Q53" s="176">
        <f>(mm!C53*'NO3'!C53+mm!D53*'NO3'!D53+mm!E53*'NO3'!E53+mm!F53*'NO3'!F53+mm!G53*'NO3'!G53+mm!H53*'NO3'!H53+mm!I53*'NO3'!I53+mm!J53*'NO3'!J53+mm!K53*'NO3'!K53+mm!L53*'NO3'!L53+mm!M53*'NO3'!M53+mm!N53*'NO3'!N53)/mm!O53</f>
        <v>8.4422561719366875</v>
      </c>
      <c r="R53" s="22"/>
      <c r="S53" s="22"/>
      <c r="T53" s="22"/>
      <c r="U53" s="22"/>
      <c r="V53" s="22"/>
      <c r="W53" s="22"/>
      <c r="X53" s="22"/>
      <c r="Y53" s="22"/>
      <c r="Z53" s="22"/>
    </row>
    <row r="54" spans="1:26" ht="19.5" customHeight="1">
      <c r="A54" s="95">
        <v>50</v>
      </c>
      <c r="B54" s="82" t="s">
        <v>69</v>
      </c>
      <c r="C54" s="91">
        <v>11.5</v>
      </c>
      <c r="D54" s="92">
        <v>11.9</v>
      </c>
      <c r="E54" s="92">
        <v>8.6999999999999993</v>
      </c>
      <c r="F54" s="92">
        <v>16.399999999999999</v>
      </c>
      <c r="G54" s="92">
        <v>6.1</v>
      </c>
      <c r="H54" s="92">
        <v>5.7</v>
      </c>
      <c r="I54" s="92">
        <v>11.3</v>
      </c>
      <c r="J54" s="92">
        <v>14.9</v>
      </c>
      <c r="K54" s="92">
        <v>16.8</v>
      </c>
      <c r="L54" s="92">
        <v>20.9</v>
      </c>
      <c r="M54" s="92">
        <v>27.4</v>
      </c>
      <c r="N54" s="93">
        <v>16.8</v>
      </c>
      <c r="O54" s="91">
        <f t="shared" si="4"/>
        <v>27.4</v>
      </c>
      <c r="P54" s="93">
        <f t="shared" si="5"/>
        <v>5.7</v>
      </c>
      <c r="Q54" s="176">
        <f>(mm!C54*'NO3'!C54+mm!D54*'NO3'!D54+mm!E54*'NO3'!E54+mm!F54*'NO3'!F54+mm!G54*'NO3'!G54+mm!H54*'NO3'!H54+mm!I54*'NO3'!I54+mm!J54*'NO3'!J54+mm!K54*'NO3'!K54+mm!L54*'NO3'!L54+mm!M54*'NO3'!M54+mm!N54*'NO3'!N54)/mm!O54</f>
        <v>10.62762255214596</v>
      </c>
      <c r="R54" s="22"/>
      <c r="S54" s="22"/>
      <c r="T54" s="22"/>
      <c r="U54" s="22"/>
      <c r="V54" s="22"/>
      <c r="W54" s="22"/>
      <c r="X54" s="22"/>
      <c r="Y54" s="22"/>
      <c r="Z54" s="22"/>
    </row>
    <row r="55" spans="1:26" ht="19.5" customHeight="1">
      <c r="A55" s="95">
        <v>51</v>
      </c>
      <c r="B55" s="82" t="s">
        <v>70</v>
      </c>
      <c r="C55" s="91">
        <v>9.8064660269848947</v>
      </c>
      <c r="D55" s="92">
        <v>10.251947596198219</v>
      </c>
      <c r="E55" s="92">
        <v>4.6126580847452274</v>
      </c>
      <c r="F55" s="92">
        <v>3.53284518557984</v>
      </c>
      <c r="G55" s="92">
        <v>7.5669107874703192</v>
      </c>
      <c r="H55" s="92">
        <v>3.6649800927204947</v>
      </c>
      <c r="I55" s="92">
        <v>5.5398594119427633</v>
      </c>
      <c r="J55" s="92">
        <v>9.7416169956928336</v>
      </c>
      <c r="K55" s="92">
        <v>12.835796039643617</v>
      </c>
      <c r="L55" s="92">
        <v>25.064300727876041</v>
      </c>
      <c r="M55" s="92">
        <v>24.637731241504824</v>
      </c>
      <c r="N55" s="93">
        <v>13.022093210772457</v>
      </c>
      <c r="O55" s="91">
        <f t="shared" si="4"/>
        <v>25.064300727876041</v>
      </c>
      <c r="P55" s="93">
        <f t="shared" si="5"/>
        <v>3.53284518557984</v>
      </c>
      <c r="Q55" s="176">
        <f>(mm!C55*'NO3'!C55+mm!D55*'NO3'!D55+mm!E55*'NO3'!E55+mm!F55*'NO3'!F55+mm!G55*'NO3'!G55+mm!H55*'NO3'!H55+mm!I55*'NO3'!I55+mm!J55*'NO3'!J55+mm!K55*'NO3'!K55+mm!L55*'NO3'!L55+mm!M55*'NO3'!M55+mm!N55*'NO3'!N55)/mm!O55</f>
        <v>8.0069335631149201</v>
      </c>
      <c r="R55" s="22"/>
      <c r="S55" s="22"/>
      <c r="T55" s="22"/>
      <c r="U55" s="22"/>
      <c r="V55" s="22"/>
      <c r="W55" s="22"/>
      <c r="X55" s="22"/>
      <c r="Y55" s="22"/>
      <c r="Z55" s="22"/>
    </row>
    <row r="56" spans="1:26" ht="19.5" customHeight="1">
      <c r="A56" s="113">
        <v>52</v>
      </c>
      <c r="B56" s="156" t="s">
        <v>71</v>
      </c>
      <c r="C56" s="122">
        <v>11.7</v>
      </c>
      <c r="D56" s="123">
        <v>3.4</v>
      </c>
      <c r="E56" s="123">
        <v>4</v>
      </c>
      <c r="F56" s="123">
        <v>16.3</v>
      </c>
      <c r="G56" s="123">
        <v>11.5</v>
      </c>
      <c r="H56" s="123">
        <v>0.9</v>
      </c>
      <c r="I56" s="123">
        <v>3.1</v>
      </c>
      <c r="J56" s="123">
        <v>90.1</v>
      </c>
      <c r="K56" s="123">
        <v>10.5</v>
      </c>
      <c r="L56" s="123">
        <v>20.100000000000001</v>
      </c>
      <c r="M56" s="123">
        <v>18.7</v>
      </c>
      <c r="N56" s="124">
        <v>18.5</v>
      </c>
      <c r="O56" s="122">
        <f t="shared" si="4"/>
        <v>90.1</v>
      </c>
      <c r="P56" s="124">
        <f t="shared" si="5"/>
        <v>0.9</v>
      </c>
      <c r="Q56" s="181">
        <f>(mm!C56*'NO3'!C56+mm!D56*'NO3'!D56+mm!E56*'NO3'!E56+mm!F56*'NO3'!F56+mm!G56*'NO3'!G56+mm!H56*'NO3'!H56+mm!I56*'NO3'!I56+mm!J56*'NO3'!J56+mm!K56*'NO3'!K56+mm!L56*'NO3'!L56+mm!M56*'NO3'!M56+mm!N56*'NO3'!N56)/mm!O56</f>
        <v>5.9367734177319287</v>
      </c>
      <c r="R56" s="22"/>
      <c r="S56" s="22"/>
      <c r="T56" s="22"/>
      <c r="U56" s="22"/>
      <c r="V56" s="22"/>
      <c r="W56" s="22"/>
      <c r="X56" s="22"/>
      <c r="Y56" s="22"/>
      <c r="Z56" s="22"/>
    </row>
    <row r="57" spans="1:26" ht="13.5" customHeight="1">
      <c r="A57" s="70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spans="1:26" ht="13.5" customHeight="1">
      <c r="A58" s="70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spans="1:26" ht="13.5" customHeight="1">
      <c r="A59" s="70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spans="1:26" ht="13.5" customHeight="1">
      <c r="A60" s="70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spans="1:26" ht="13.5" customHeight="1">
      <c r="A61" s="70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spans="1:26" ht="13.5" customHeight="1">
      <c r="A62" s="70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spans="1:26" ht="13.5" customHeight="1">
      <c r="A63" s="70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spans="1:26" ht="13.5" customHeight="1">
      <c r="A64" s="70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spans="1:26" ht="13.5" customHeight="1">
      <c r="A65" s="70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spans="1:26" ht="13.5" customHeight="1">
      <c r="A66" s="70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ht="13.5" customHeight="1">
      <c r="A67" s="70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spans="1:26" ht="13.5" customHeight="1">
      <c r="A68" s="70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spans="1:26" ht="13.5" customHeight="1">
      <c r="A69" s="70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spans="1:26" ht="13.5" customHeight="1">
      <c r="A70" s="70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spans="1:26" ht="13.5" customHeight="1">
      <c r="A71" s="70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spans="1:26" ht="13.5" customHeight="1">
      <c r="A72" s="70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spans="1:26" ht="13.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spans="1:26" ht="13.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spans="1:26" ht="13.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spans="1:26" ht="13.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spans="1:26" ht="13.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spans="1:26" ht="13.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spans="1:26" ht="13.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spans="1:26" ht="13.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spans="1:26" ht="13.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spans="1:26" ht="13.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spans="1:26" ht="13.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spans="1:26" ht="13.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spans="1:26" ht="13.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spans="1:26" ht="13.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spans="1:26" ht="13.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spans="1:26" ht="13.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spans="1:26" ht="13.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spans="1:26" ht="13.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spans="1:26" ht="13.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spans="1:26" ht="13.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spans="1:26" ht="13.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spans="1:26" ht="13.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spans="1:26" ht="13.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spans="1:26" ht="13.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spans="1:26" ht="13.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spans="1:26" ht="13.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spans="1:26" ht="13.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spans="1:26" ht="13.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spans="1:26" ht="13.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spans="1:26" ht="13.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spans="1:26" ht="13.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spans="1:26" ht="13.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spans="1:26" ht="13.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spans="1:26" ht="13.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spans="1:26" ht="13.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spans="1:26" ht="13.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spans="1:26" ht="13.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spans="1:26" ht="13.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spans="1:26" ht="13.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spans="1:26" ht="13.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spans="1:26" ht="13.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spans="1:26" ht="13.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spans="1:26" ht="13.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spans="1:26" ht="13.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spans="1:26" ht="13.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spans="1:26" ht="13.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spans="1:26" ht="13.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spans="1:26" ht="13.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spans="1:26" ht="13.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spans="1:26" ht="13.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spans="1:26" ht="13.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spans="1:26" ht="13.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spans="1:26" ht="13.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spans="1:26" ht="13.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spans="1:26" ht="13.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spans="1:26" ht="13.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spans="1:26" ht="13.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spans="1:26" ht="13.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spans="1:26" ht="13.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spans="1:26" ht="13.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spans="1:26" ht="13.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spans="1:26" ht="13.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spans="1:26" ht="13.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spans="1:26" ht="13.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spans="1:26" ht="13.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spans="1:26" ht="13.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spans="1:26" ht="13.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spans="1:26" ht="13.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spans="1:26" ht="13.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spans="1:26" ht="13.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spans="1:26" ht="13.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spans="1:26" ht="13.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spans="1:26" ht="13.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spans="1:26" ht="13.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spans="1:26" ht="13.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spans="1:26" ht="13.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spans="1:26" ht="13.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spans="1:26" ht="13.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spans="1:26" ht="13.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spans="1:26" ht="13.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spans="1:26" ht="13.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spans="1:26" ht="13.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spans="1:26" ht="13.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spans="1:26" ht="13.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spans="1:26" ht="13.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spans="1:26" ht="13.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spans="1:26" ht="13.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spans="1:26" ht="13.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spans="1:26" ht="13.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spans="1:26" ht="13.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spans="1:26" ht="13.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spans="1:26" ht="13.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spans="1:26" ht="13.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spans="1:26" ht="13.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spans="1:26" ht="13.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spans="1:26" ht="13.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spans="1:26" ht="13.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spans="1:26" ht="13.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spans="1:26" ht="13.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spans="1:26" ht="13.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spans="1:26" ht="13.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spans="1:26" ht="13.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spans="1:26" ht="13.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spans="1:26" ht="13.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spans="1:26" ht="13.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1:26" ht="13.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1:26" ht="13.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1:26" ht="13.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1:26" ht="13.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1:26" ht="13.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1:26" ht="13.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1:26" ht="13.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1:26" ht="13.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1:26" ht="13.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1:26" ht="13.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1:26" ht="13.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1:26" ht="13.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1:26" ht="13.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1:26" ht="13.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1:26" ht="13.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spans="1:26" ht="13.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spans="1:26" ht="13.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spans="1:26" ht="13.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spans="1:26" ht="13.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spans="1:26" ht="13.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spans="1:26" ht="13.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spans="1:26" ht="13.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spans="1:26" ht="13.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spans="1:26" ht="13.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spans="1:26" ht="13.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spans="1:26" ht="13.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spans="1:26" ht="13.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spans="1:26" ht="13.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spans="1:26" ht="13.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spans="1:26" ht="13.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spans="1:26" ht="13.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spans="1:26" ht="13.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spans="1:26" ht="13.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spans="1:26" ht="13.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spans="1:26" ht="13.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spans="1:26" ht="13.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spans="1:26" ht="13.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spans="1:26" ht="13.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spans="1:26" ht="13.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spans="1:26" ht="13.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spans="1:26" ht="13.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spans="1:26" ht="13.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spans="1:26" ht="13.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spans="1:26" ht="13.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spans="1:26" ht="13.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spans="1:26" ht="13.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spans="1:26" ht="13.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spans="1:26" ht="13.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spans="1:26" ht="13.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spans="1:26" ht="13.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spans="1:26" ht="13.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spans="1:26" ht="13.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  <row r="230" spans="1:26" ht="13.5" customHeight="1">
      <c r="A230" s="22"/>
      <c r="B230" s="22"/>
      <c r="C230" s="22"/>
      <c r="D230" s="22"/>
      <c r="E230" s="22"/>
      <c r="F230" s="22"/>
      <c r="G230" s="22"/>
      <c r="H230" s="22"/>
      <c r="I230" s="22"/>
      <c r="J230" s="22"/>
      <c r="K230" s="22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</row>
    <row r="231" spans="1:26" ht="13.5" customHeight="1">
      <c r="A231" s="22"/>
      <c r="B231" s="22"/>
      <c r="C231" s="22"/>
      <c r="D231" s="22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</row>
    <row r="232" spans="1:26" ht="13.5" customHeight="1">
      <c r="A232" s="22"/>
      <c r="B232" s="22"/>
      <c r="C232" s="22"/>
      <c r="D232" s="22"/>
      <c r="E232" s="22"/>
      <c r="F232" s="22"/>
      <c r="G232" s="22"/>
      <c r="H232" s="22"/>
      <c r="I232" s="22"/>
      <c r="J232" s="22"/>
      <c r="K232" s="22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</row>
    <row r="233" spans="1:26" ht="13.5" customHeight="1">
      <c r="A233" s="22"/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</row>
    <row r="234" spans="1:26" ht="13.5" customHeight="1">
      <c r="A234" s="22"/>
      <c r="B234" s="22"/>
      <c r="C234" s="22"/>
      <c r="D234" s="22"/>
      <c r="E234" s="22"/>
      <c r="F234" s="22"/>
      <c r="G234" s="22"/>
      <c r="H234" s="22"/>
      <c r="I234" s="22"/>
      <c r="J234" s="22"/>
      <c r="K234" s="22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</row>
    <row r="235" spans="1:26" ht="13.5" customHeight="1">
      <c r="A235" s="22"/>
      <c r="B235" s="22"/>
      <c r="C235" s="22"/>
      <c r="D235" s="22"/>
      <c r="E235" s="22"/>
      <c r="F235" s="22"/>
      <c r="G235" s="22"/>
      <c r="H235" s="22"/>
      <c r="I235" s="22"/>
      <c r="J235" s="22"/>
      <c r="K235" s="22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</row>
    <row r="236" spans="1:26" ht="13.5" customHeight="1">
      <c r="A236" s="22"/>
      <c r="B236" s="22"/>
      <c r="C236" s="22"/>
      <c r="D236" s="22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</row>
    <row r="237" spans="1:26" ht="13.5" customHeight="1">
      <c r="A237" s="22"/>
      <c r="B237" s="22"/>
      <c r="C237" s="22"/>
      <c r="D237" s="22"/>
      <c r="E237" s="22"/>
      <c r="F237" s="22"/>
      <c r="G237" s="22"/>
      <c r="H237" s="22"/>
      <c r="I237" s="22"/>
      <c r="J237" s="22"/>
      <c r="K237" s="22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</row>
    <row r="238" spans="1:26" ht="13.5" customHeight="1">
      <c r="A238" s="22"/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</row>
    <row r="239" spans="1:26" ht="13.5" customHeight="1">
      <c r="A239" s="22"/>
      <c r="B239" s="22"/>
      <c r="C239" s="22"/>
      <c r="D239" s="22"/>
      <c r="E239" s="22"/>
      <c r="F239" s="22"/>
      <c r="G239" s="22"/>
      <c r="H239" s="22"/>
      <c r="I239" s="22"/>
      <c r="J239" s="22"/>
      <c r="K239" s="22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</row>
    <row r="240" spans="1:26" ht="13.5" customHeight="1">
      <c r="A240" s="22"/>
      <c r="B240" s="22"/>
      <c r="C240" s="22"/>
      <c r="D240" s="22"/>
      <c r="E240" s="22"/>
      <c r="F240" s="22"/>
      <c r="G240" s="22"/>
      <c r="H240" s="22"/>
      <c r="I240" s="22"/>
      <c r="J240" s="22"/>
      <c r="K240" s="22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</row>
    <row r="241" spans="1:26" ht="13.5" customHeight="1">
      <c r="A241" s="22"/>
      <c r="B241" s="22"/>
      <c r="C241" s="22"/>
      <c r="D241" s="22"/>
      <c r="E241" s="22"/>
      <c r="F241" s="22"/>
      <c r="G241" s="22"/>
      <c r="H241" s="22"/>
      <c r="I241" s="22"/>
      <c r="J241" s="22"/>
      <c r="K241" s="22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</row>
    <row r="242" spans="1:26" ht="13.5" customHeight="1">
      <c r="A242" s="22"/>
      <c r="B242" s="22"/>
      <c r="C242" s="22"/>
      <c r="D242" s="22"/>
      <c r="E242" s="22"/>
      <c r="F242" s="22"/>
      <c r="G242" s="22"/>
      <c r="H242" s="22"/>
      <c r="I242" s="22"/>
      <c r="J242" s="22"/>
      <c r="K242" s="22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</row>
    <row r="243" spans="1:26" ht="13.5" customHeight="1">
      <c r="A243" s="22"/>
      <c r="B243" s="22"/>
      <c r="C243" s="22"/>
      <c r="D243" s="22"/>
      <c r="E243" s="22"/>
      <c r="F243" s="22"/>
      <c r="G243" s="22"/>
      <c r="H243" s="22"/>
      <c r="I243" s="22"/>
      <c r="J243" s="22"/>
      <c r="K243" s="22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</row>
    <row r="244" spans="1:26" ht="13.5" customHeight="1">
      <c r="A244" s="22"/>
      <c r="B244" s="22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</row>
    <row r="245" spans="1:26" ht="13.5" customHeight="1">
      <c r="A245" s="22"/>
      <c r="B245" s="22"/>
      <c r="C245" s="22"/>
      <c r="D245" s="22"/>
      <c r="E245" s="22"/>
      <c r="F245" s="22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</row>
    <row r="246" spans="1:26" ht="13.5" customHeight="1">
      <c r="A246" s="22"/>
      <c r="B246" s="22"/>
      <c r="C246" s="22"/>
      <c r="D246" s="22"/>
      <c r="E246" s="22"/>
      <c r="F246" s="22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</row>
    <row r="247" spans="1:26" ht="13.5" customHeight="1">
      <c r="A247" s="22"/>
      <c r="B247" s="22"/>
      <c r="C247" s="22"/>
      <c r="D247" s="22"/>
      <c r="E247" s="22"/>
      <c r="F247" s="22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</row>
    <row r="248" spans="1:26" ht="13.5" customHeight="1">
      <c r="A248" s="22"/>
      <c r="B248" s="22"/>
      <c r="C248" s="22"/>
      <c r="D248" s="22"/>
      <c r="E248" s="22"/>
      <c r="F248" s="22"/>
      <c r="G248" s="22"/>
      <c r="H248" s="22"/>
      <c r="I248" s="22"/>
      <c r="J248" s="22"/>
      <c r="K248" s="22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</row>
    <row r="249" spans="1:26" ht="13.5" customHeight="1">
      <c r="A249" s="22"/>
      <c r="B249" s="22"/>
      <c r="C249" s="22"/>
      <c r="D249" s="22"/>
      <c r="E249" s="22"/>
      <c r="F249" s="22"/>
      <c r="G249" s="22"/>
      <c r="H249" s="22"/>
      <c r="I249" s="22"/>
      <c r="J249" s="22"/>
      <c r="K249" s="22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</row>
    <row r="250" spans="1:26" ht="13.5" customHeight="1">
      <c r="A250" s="22"/>
      <c r="B250" s="22"/>
      <c r="C250" s="22"/>
      <c r="D250" s="22"/>
      <c r="E250" s="22"/>
      <c r="F250" s="22"/>
      <c r="G250" s="22"/>
      <c r="H250" s="22"/>
      <c r="I250" s="22"/>
      <c r="J250" s="22"/>
      <c r="K250" s="22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</row>
    <row r="251" spans="1:26" ht="13.5" customHeight="1">
      <c r="A251" s="22"/>
      <c r="B251" s="22"/>
      <c r="C251" s="22"/>
      <c r="D251" s="22"/>
      <c r="E251" s="22"/>
      <c r="F251" s="22"/>
      <c r="G251" s="22"/>
      <c r="H251" s="22"/>
      <c r="I251" s="22"/>
      <c r="J251" s="22"/>
      <c r="K251" s="22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</row>
    <row r="252" spans="1:26" ht="13.5" customHeight="1">
      <c r="A252" s="22"/>
      <c r="B252" s="22"/>
      <c r="C252" s="22"/>
      <c r="D252" s="22"/>
      <c r="E252" s="22"/>
      <c r="F252" s="22"/>
      <c r="G252" s="22"/>
      <c r="H252" s="22"/>
      <c r="I252" s="22"/>
      <c r="J252" s="22"/>
      <c r="K252" s="22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</row>
    <row r="253" spans="1:26" ht="13.5" customHeight="1">
      <c r="A253" s="22"/>
      <c r="B253" s="22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</row>
    <row r="254" spans="1:26" ht="13.5" customHeight="1">
      <c r="A254" s="22"/>
      <c r="B254" s="22"/>
      <c r="C254" s="22"/>
      <c r="D254" s="22"/>
      <c r="E254" s="22"/>
      <c r="F254" s="22"/>
      <c r="G254" s="22"/>
      <c r="H254" s="22"/>
      <c r="I254" s="22"/>
      <c r="J254" s="22"/>
      <c r="K254" s="22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</row>
    <row r="255" spans="1:26" ht="13.5" customHeight="1">
      <c r="A255" s="22"/>
      <c r="B255" s="22"/>
      <c r="C255" s="22"/>
      <c r="D255" s="22"/>
      <c r="E255" s="22"/>
      <c r="F255" s="22"/>
      <c r="G255" s="22"/>
      <c r="H255" s="22"/>
      <c r="I255" s="22"/>
      <c r="J255" s="22"/>
      <c r="K255" s="22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</row>
    <row r="256" spans="1:26" ht="13.5" customHeight="1">
      <c r="A256" s="22"/>
      <c r="B256" s="22"/>
      <c r="C256" s="22"/>
      <c r="D256" s="22"/>
      <c r="E256" s="22"/>
      <c r="F256" s="22"/>
      <c r="G256" s="22"/>
      <c r="H256" s="22"/>
      <c r="I256" s="22"/>
      <c r="J256" s="22"/>
      <c r="K256" s="22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</row>
    <row r="257" spans="1:26" ht="13.5" customHeight="1">
      <c r="A257" s="22"/>
      <c r="B257" s="22"/>
      <c r="C257" s="22"/>
      <c r="D257" s="22"/>
      <c r="E257" s="22"/>
      <c r="F257" s="22"/>
      <c r="G257" s="22"/>
      <c r="H257" s="22"/>
      <c r="I257" s="22"/>
      <c r="J257" s="22"/>
      <c r="K257" s="22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</row>
    <row r="258" spans="1:26" ht="13.5" customHeight="1">
      <c r="A258" s="22"/>
      <c r="B258" s="22"/>
      <c r="C258" s="22"/>
      <c r="D258" s="22"/>
      <c r="E258" s="22"/>
      <c r="F258" s="22"/>
      <c r="G258" s="22"/>
      <c r="H258" s="22"/>
      <c r="I258" s="22"/>
      <c r="J258" s="22"/>
      <c r="K258" s="22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</row>
    <row r="259" spans="1:26" ht="13.5" customHeight="1">
      <c r="A259" s="22"/>
      <c r="B259" s="22"/>
      <c r="C259" s="22"/>
      <c r="D259" s="22"/>
      <c r="E259" s="22"/>
      <c r="F259" s="22"/>
      <c r="G259" s="22"/>
      <c r="H259" s="22"/>
      <c r="I259" s="22"/>
      <c r="J259" s="22"/>
      <c r="K259" s="22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</row>
    <row r="260" spans="1:26" ht="13.5" customHeight="1">
      <c r="A260" s="22"/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</row>
    <row r="261" spans="1:26" ht="13.5" customHeight="1">
      <c r="A261" s="22"/>
      <c r="B261" s="22"/>
      <c r="C261" s="22"/>
      <c r="D261" s="22"/>
      <c r="E261" s="22"/>
      <c r="F261" s="22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</row>
    <row r="262" spans="1:26" ht="13.5" customHeight="1">
      <c r="A262" s="22"/>
      <c r="B262" s="22"/>
      <c r="C262" s="22"/>
      <c r="D262" s="22"/>
      <c r="E262" s="22"/>
      <c r="F262" s="22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</row>
    <row r="263" spans="1:26" ht="13.5" customHeight="1">
      <c r="A263" s="22"/>
      <c r="B263" s="22"/>
      <c r="C263" s="22"/>
      <c r="D263" s="22"/>
      <c r="E263" s="22"/>
      <c r="F263" s="22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</row>
    <row r="264" spans="1:26" ht="13.5" customHeight="1">
      <c r="A264" s="22"/>
      <c r="B264" s="22"/>
      <c r="C264" s="22"/>
      <c r="D264" s="22"/>
      <c r="E264" s="22"/>
      <c r="F264" s="22"/>
      <c r="G264" s="22"/>
      <c r="H264" s="22"/>
      <c r="I264" s="22"/>
      <c r="J264" s="22"/>
      <c r="K264" s="22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</row>
    <row r="265" spans="1:26" ht="13.5" customHeight="1">
      <c r="A265" s="22"/>
      <c r="B265" s="22"/>
      <c r="C265" s="22"/>
      <c r="D265" s="22"/>
      <c r="E265" s="22"/>
      <c r="F265" s="22"/>
      <c r="G265" s="22"/>
      <c r="H265" s="22"/>
      <c r="I265" s="22"/>
      <c r="J265" s="22"/>
      <c r="K265" s="22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</row>
    <row r="266" spans="1:26" ht="13.5" customHeight="1">
      <c r="A266" s="22"/>
      <c r="B266" s="22"/>
      <c r="C266" s="22"/>
      <c r="D266" s="22"/>
      <c r="E266" s="22"/>
      <c r="F266" s="22"/>
      <c r="G266" s="22"/>
      <c r="H266" s="22"/>
      <c r="I266" s="22"/>
      <c r="J266" s="22"/>
      <c r="K266" s="22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</row>
    <row r="267" spans="1:26" ht="13.5" customHeight="1">
      <c r="A267" s="22"/>
      <c r="B267" s="22"/>
      <c r="C267" s="22"/>
      <c r="D267" s="22"/>
      <c r="E267" s="22"/>
      <c r="F267" s="22"/>
      <c r="G267" s="22"/>
      <c r="H267" s="22"/>
      <c r="I267" s="22"/>
      <c r="J267" s="22"/>
      <c r="K267" s="22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</row>
    <row r="268" spans="1:26" ht="13.5" customHeight="1">
      <c r="A268" s="22"/>
      <c r="B268" s="22"/>
      <c r="C268" s="22"/>
      <c r="D268" s="22"/>
      <c r="E268" s="22"/>
      <c r="F268" s="22"/>
      <c r="G268" s="22"/>
      <c r="H268" s="22"/>
      <c r="I268" s="22"/>
      <c r="J268" s="22"/>
      <c r="K268" s="22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</row>
    <row r="269" spans="1:26" ht="13.5" customHeight="1">
      <c r="A269" s="22"/>
      <c r="B269" s="22"/>
      <c r="C269" s="22"/>
      <c r="D269" s="22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</row>
    <row r="270" spans="1:26" ht="13.5" customHeight="1">
      <c r="A270" s="22"/>
      <c r="B270" s="22"/>
      <c r="C270" s="22"/>
      <c r="D270" s="22"/>
      <c r="E270" s="22"/>
      <c r="F270" s="22"/>
      <c r="G270" s="22"/>
      <c r="H270" s="22"/>
      <c r="I270" s="22"/>
      <c r="J270" s="22"/>
      <c r="K270" s="22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</row>
    <row r="271" spans="1:26" ht="13.5" customHeight="1">
      <c r="A271" s="22"/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</row>
    <row r="272" spans="1:26" ht="13.5" customHeight="1">
      <c r="A272" s="22"/>
      <c r="B272" s="22"/>
      <c r="C272" s="22"/>
      <c r="D272" s="22"/>
      <c r="E272" s="22"/>
      <c r="F272" s="22"/>
      <c r="G272" s="22"/>
      <c r="H272" s="22"/>
      <c r="I272" s="22"/>
      <c r="J272" s="22"/>
      <c r="K272" s="22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</row>
    <row r="273" spans="1:26" ht="13.5" customHeight="1">
      <c r="A273" s="22"/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</row>
    <row r="274" spans="1:26" ht="13.5" customHeight="1">
      <c r="A274" s="22"/>
      <c r="B274" s="22"/>
      <c r="C274" s="22"/>
      <c r="D274" s="22"/>
      <c r="E274" s="22"/>
      <c r="F274" s="22"/>
      <c r="G274" s="22"/>
      <c r="H274" s="22"/>
      <c r="I274" s="22"/>
      <c r="J274" s="22"/>
      <c r="K274" s="22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</row>
    <row r="275" spans="1:26" ht="13.5" customHeight="1">
      <c r="A275" s="22"/>
      <c r="B275" s="22"/>
      <c r="C275" s="22"/>
      <c r="D275" s="22"/>
      <c r="E275" s="22"/>
      <c r="F275" s="22"/>
      <c r="G275" s="22"/>
      <c r="H275" s="22"/>
      <c r="I275" s="22"/>
      <c r="J275" s="22"/>
      <c r="K275" s="22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</row>
    <row r="276" spans="1:26" ht="13.5" customHeight="1">
      <c r="A276" s="22"/>
      <c r="B276" s="22"/>
      <c r="C276" s="22"/>
      <c r="D276" s="22"/>
      <c r="E276" s="22"/>
      <c r="F276" s="22"/>
      <c r="G276" s="22"/>
      <c r="H276" s="22"/>
      <c r="I276" s="22"/>
      <c r="J276" s="22"/>
      <c r="K276" s="22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</row>
    <row r="277" spans="1:26" ht="13.5" customHeight="1">
      <c r="A277" s="22"/>
      <c r="B277" s="22"/>
      <c r="C277" s="22"/>
      <c r="D277" s="22"/>
      <c r="E277" s="22"/>
      <c r="F277" s="22"/>
      <c r="G277" s="22"/>
      <c r="H277" s="22"/>
      <c r="I277" s="22"/>
      <c r="J277" s="22"/>
      <c r="K277" s="22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</row>
    <row r="278" spans="1:26" ht="13.5" customHeight="1">
      <c r="A278" s="22"/>
      <c r="B278" s="22"/>
      <c r="C278" s="22"/>
      <c r="D278" s="22"/>
      <c r="E278" s="22"/>
      <c r="F278" s="22"/>
      <c r="G278" s="22"/>
      <c r="H278" s="22"/>
      <c r="I278" s="22"/>
      <c r="J278" s="22"/>
      <c r="K278" s="22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</row>
    <row r="279" spans="1:26" ht="13.5" customHeight="1">
      <c r="A279" s="22"/>
      <c r="B279" s="22"/>
      <c r="C279" s="22"/>
      <c r="D279" s="22"/>
      <c r="E279" s="22"/>
      <c r="F279" s="22"/>
      <c r="G279" s="22"/>
      <c r="H279" s="22"/>
      <c r="I279" s="22"/>
      <c r="J279" s="22"/>
      <c r="K279" s="22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</row>
    <row r="280" spans="1:26" ht="13.5" customHeight="1">
      <c r="A280" s="22"/>
      <c r="B280" s="22"/>
      <c r="C280" s="22"/>
      <c r="D280" s="22"/>
      <c r="E280" s="22"/>
      <c r="F280" s="22"/>
      <c r="G280" s="22"/>
      <c r="H280" s="22"/>
      <c r="I280" s="22"/>
      <c r="J280" s="22"/>
      <c r="K280" s="22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</row>
    <row r="281" spans="1:26" ht="13.5" customHeight="1">
      <c r="A281" s="22"/>
      <c r="B281" s="22"/>
      <c r="C281" s="22"/>
      <c r="D281" s="22"/>
      <c r="E281" s="22"/>
      <c r="F281" s="22"/>
      <c r="G281" s="22"/>
      <c r="H281" s="22"/>
      <c r="I281" s="22"/>
      <c r="J281" s="22"/>
      <c r="K281" s="22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</row>
    <row r="282" spans="1:26" ht="13.5" customHeight="1">
      <c r="A282" s="22"/>
      <c r="B282" s="22"/>
      <c r="C282" s="22"/>
      <c r="D282" s="22"/>
      <c r="E282" s="22"/>
      <c r="F282" s="22"/>
      <c r="G282" s="22"/>
      <c r="H282" s="22"/>
      <c r="I282" s="22"/>
      <c r="J282" s="22"/>
      <c r="K282" s="22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</row>
    <row r="283" spans="1:26" ht="13.5" customHeight="1">
      <c r="A283" s="22"/>
      <c r="B283" s="22"/>
      <c r="C283" s="22"/>
      <c r="D283" s="22"/>
      <c r="E283" s="22"/>
      <c r="F283" s="22"/>
      <c r="G283" s="22"/>
      <c r="H283" s="22"/>
      <c r="I283" s="22"/>
      <c r="J283" s="22"/>
      <c r="K283" s="22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</row>
    <row r="284" spans="1:26" ht="13.5" customHeight="1">
      <c r="A284" s="22"/>
      <c r="B284" s="22"/>
      <c r="C284" s="22"/>
      <c r="D284" s="22"/>
      <c r="E284" s="22"/>
      <c r="F284" s="22"/>
      <c r="G284" s="22"/>
      <c r="H284" s="22"/>
      <c r="I284" s="22"/>
      <c r="J284" s="22"/>
      <c r="K284" s="22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</row>
    <row r="285" spans="1:26" ht="13.5" customHeight="1">
      <c r="A285" s="22"/>
      <c r="B285" s="22"/>
      <c r="C285" s="22"/>
      <c r="D285" s="22"/>
      <c r="E285" s="22"/>
      <c r="F285" s="22"/>
      <c r="G285" s="22"/>
      <c r="H285" s="22"/>
      <c r="I285" s="22"/>
      <c r="J285" s="22"/>
      <c r="K285" s="22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</row>
    <row r="286" spans="1:26" ht="13.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</row>
    <row r="287" spans="1:26" ht="13.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</row>
    <row r="288" spans="1:26" ht="13.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</row>
    <row r="289" spans="1:26" ht="13.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</row>
    <row r="290" spans="1:26" ht="13.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</row>
    <row r="291" spans="1:26" ht="13.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</row>
    <row r="292" spans="1:26" ht="13.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</row>
    <row r="293" spans="1:26" ht="13.5" customHeight="1">
      <c r="A293" s="22"/>
      <c r="B293" s="22"/>
      <c r="C293" s="22"/>
      <c r="D293" s="22"/>
      <c r="E293" s="22"/>
      <c r="F293" s="22"/>
      <c r="G293" s="22"/>
      <c r="H293" s="22"/>
      <c r="I293" s="22"/>
      <c r="J293" s="22"/>
      <c r="K293" s="22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</row>
    <row r="294" spans="1:26" ht="13.5" customHeight="1">
      <c r="A294" s="22"/>
      <c r="B294" s="22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</row>
    <row r="295" spans="1:26" ht="13.5" customHeight="1">
      <c r="A295" s="22"/>
      <c r="B295" s="22"/>
      <c r="C295" s="22"/>
      <c r="D295" s="22"/>
      <c r="E295" s="22"/>
      <c r="F295" s="22"/>
      <c r="G295" s="22"/>
      <c r="H295" s="22"/>
      <c r="I295" s="22"/>
      <c r="J295" s="22"/>
      <c r="K295" s="22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</row>
    <row r="296" spans="1:26" ht="13.5" customHeight="1">
      <c r="A296" s="22"/>
      <c r="B296" s="22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</row>
    <row r="297" spans="1:26" ht="13.5" customHeight="1">
      <c r="A297" s="22"/>
      <c r="B297" s="22"/>
      <c r="C297" s="22"/>
      <c r="D297" s="22"/>
      <c r="E297" s="22"/>
      <c r="F297" s="22"/>
      <c r="G297" s="22"/>
      <c r="H297" s="22"/>
      <c r="I297" s="22"/>
      <c r="J297" s="22"/>
      <c r="K297" s="22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</row>
    <row r="298" spans="1:26" ht="13.5" customHeight="1">
      <c r="A298" s="22"/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</row>
    <row r="299" spans="1:26" ht="13.5" customHeight="1">
      <c r="A299" s="22"/>
      <c r="B299" s="22"/>
      <c r="C299" s="22"/>
      <c r="D299" s="22"/>
      <c r="E299" s="22"/>
      <c r="F299" s="22"/>
      <c r="G299" s="22"/>
      <c r="H299" s="22"/>
      <c r="I299" s="22"/>
      <c r="J299" s="22"/>
      <c r="K299" s="22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</row>
    <row r="300" spans="1:26" ht="13.5" customHeight="1">
      <c r="A300" s="22"/>
      <c r="B300" s="22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</row>
    <row r="301" spans="1:26" ht="13.5" customHeight="1">
      <c r="A301" s="22"/>
      <c r="B301" s="22"/>
      <c r="C301" s="22"/>
      <c r="D301" s="22"/>
      <c r="E301" s="22"/>
      <c r="F301" s="22"/>
      <c r="G301" s="22"/>
      <c r="H301" s="22"/>
      <c r="I301" s="22"/>
      <c r="J301" s="22"/>
      <c r="K301" s="22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</row>
    <row r="302" spans="1:26" ht="13.5" customHeight="1">
      <c r="A302" s="22"/>
      <c r="B302" s="22"/>
      <c r="C302" s="22"/>
      <c r="D302" s="22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</row>
    <row r="303" spans="1:26" ht="13.5" customHeight="1">
      <c r="A303" s="22"/>
      <c r="B303" s="22"/>
      <c r="C303" s="22"/>
      <c r="D303" s="22"/>
      <c r="E303" s="22"/>
      <c r="F303" s="22"/>
      <c r="G303" s="22"/>
      <c r="H303" s="22"/>
      <c r="I303" s="22"/>
      <c r="J303" s="22"/>
      <c r="K303" s="22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</row>
    <row r="304" spans="1:26" ht="13.5" customHeight="1">
      <c r="A304" s="22"/>
      <c r="B304" s="22"/>
      <c r="C304" s="22"/>
      <c r="D304" s="22"/>
      <c r="E304" s="22"/>
      <c r="F304" s="22"/>
      <c r="G304" s="22"/>
      <c r="H304" s="22"/>
      <c r="I304" s="22"/>
      <c r="J304" s="22"/>
      <c r="K304" s="22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</row>
    <row r="305" spans="1:26" ht="13.5" customHeight="1">
      <c r="A305" s="22"/>
      <c r="B305" s="22"/>
      <c r="C305" s="22"/>
      <c r="D305" s="22"/>
      <c r="E305" s="22"/>
      <c r="F305" s="22"/>
      <c r="G305" s="22"/>
      <c r="H305" s="22"/>
      <c r="I305" s="22"/>
      <c r="J305" s="22"/>
      <c r="K305" s="22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</row>
    <row r="306" spans="1:26" ht="13.5" customHeight="1">
      <c r="A306" s="22"/>
      <c r="B306" s="22"/>
      <c r="C306" s="22"/>
      <c r="D306" s="22"/>
      <c r="E306" s="22"/>
      <c r="F306" s="22"/>
      <c r="G306" s="22"/>
      <c r="H306" s="22"/>
      <c r="I306" s="22"/>
      <c r="J306" s="22"/>
      <c r="K306" s="22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</row>
    <row r="307" spans="1:26" ht="13.5" customHeight="1">
      <c r="A307" s="22"/>
      <c r="B307" s="22"/>
      <c r="C307" s="22"/>
      <c r="D307" s="22"/>
      <c r="E307" s="22"/>
      <c r="F307" s="22"/>
      <c r="G307" s="22"/>
      <c r="H307" s="22"/>
      <c r="I307" s="22"/>
      <c r="J307" s="22"/>
      <c r="K307" s="22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</row>
    <row r="308" spans="1:26" ht="13.5" customHeight="1">
      <c r="A308" s="22"/>
      <c r="B308" s="22"/>
      <c r="C308" s="22"/>
      <c r="D308" s="22"/>
      <c r="E308" s="22"/>
      <c r="F308" s="22"/>
      <c r="G308" s="22"/>
      <c r="H308" s="22"/>
      <c r="I308" s="22"/>
      <c r="J308" s="22"/>
      <c r="K308" s="22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</row>
    <row r="309" spans="1:26" ht="13.5" customHeight="1">
      <c r="A309" s="22"/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</row>
    <row r="310" spans="1:26" ht="13.5" customHeight="1">
      <c r="A310" s="22"/>
      <c r="B310" s="22"/>
      <c r="C310" s="22"/>
      <c r="D310" s="22"/>
      <c r="E310" s="22"/>
      <c r="F310" s="22"/>
      <c r="G310" s="22"/>
      <c r="H310" s="22"/>
      <c r="I310" s="22"/>
      <c r="J310" s="22"/>
      <c r="K310" s="22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</row>
    <row r="311" spans="1:26" ht="13.5" customHeight="1">
      <c r="A311" s="22"/>
      <c r="B311" s="22"/>
      <c r="C311" s="22"/>
      <c r="D311" s="22"/>
      <c r="E311" s="22"/>
      <c r="F311" s="22"/>
      <c r="G311" s="22"/>
      <c r="H311" s="22"/>
      <c r="I311" s="22"/>
      <c r="J311" s="22"/>
      <c r="K311" s="22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</row>
    <row r="312" spans="1:26" ht="13.5" customHeight="1">
      <c r="A312" s="22"/>
      <c r="B312" s="22"/>
      <c r="C312" s="22"/>
      <c r="D312" s="22"/>
      <c r="E312" s="22"/>
      <c r="F312" s="22"/>
      <c r="G312" s="22"/>
      <c r="H312" s="22"/>
      <c r="I312" s="22"/>
      <c r="J312" s="22"/>
      <c r="K312" s="22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</row>
    <row r="313" spans="1:26" ht="13.5" customHeight="1">
      <c r="A313" s="22"/>
      <c r="B313" s="22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</row>
    <row r="314" spans="1:26" ht="13.5" customHeight="1">
      <c r="A314" s="22"/>
      <c r="B314" s="22"/>
      <c r="C314" s="22"/>
      <c r="D314" s="22"/>
      <c r="E314" s="22"/>
      <c r="F314" s="22"/>
      <c r="G314" s="22"/>
      <c r="H314" s="22"/>
      <c r="I314" s="22"/>
      <c r="J314" s="22"/>
      <c r="K314" s="22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</row>
    <row r="315" spans="1:26" ht="13.5" customHeight="1">
      <c r="A315" s="22"/>
      <c r="B315" s="22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</row>
    <row r="316" spans="1:26" ht="13.5" customHeight="1">
      <c r="A316" s="22"/>
      <c r="B316" s="22"/>
      <c r="C316" s="22"/>
      <c r="D316" s="22"/>
      <c r="E316" s="22"/>
      <c r="F316" s="22"/>
      <c r="G316" s="22"/>
      <c r="H316" s="22"/>
      <c r="I316" s="22"/>
      <c r="J316" s="22"/>
      <c r="K316" s="22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</row>
    <row r="317" spans="1:26" ht="13.5" customHeight="1">
      <c r="A317" s="22"/>
      <c r="B317" s="22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</row>
    <row r="318" spans="1:26" ht="13.5" customHeight="1">
      <c r="A318" s="22"/>
      <c r="B318" s="22"/>
      <c r="C318" s="22"/>
      <c r="D318" s="22"/>
      <c r="E318" s="22"/>
      <c r="F318" s="22"/>
      <c r="G318" s="22"/>
      <c r="H318" s="22"/>
      <c r="I318" s="22"/>
      <c r="J318" s="22"/>
      <c r="K318" s="22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</row>
    <row r="319" spans="1:26" ht="13.5" customHeight="1">
      <c r="A319" s="22"/>
      <c r="B319" s="22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</row>
    <row r="320" spans="1:26" ht="13.5" customHeight="1">
      <c r="A320" s="22"/>
      <c r="B320" s="22"/>
      <c r="C320" s="22"/>
      <c r="D320" s="22"/>
      <c r="E320" s="22"/>
      <c r="F320" s="22"/>
      <c r="G320" s="22"/>
      <c r="H320" s="22"/>
      <c r="I320" s="22"/>
      <c r="J320" s="22"/>
      <c r="K320" s="22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</row>
    <row r="321" spans="1:26" ht="13.5" customHeight="1">
      <c r="A321" s="22"/>
      <c r="B321" s="22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</row>
    <row r="322" spans="1:26" ht="13.5" customHeight="1">
      <c r="A322" s="22"/>
      <c r="B322" s="22"/>
      <c r="C322" s="22"/>
      <c r="D322" s="22"/>
      <c r="E322" s="22"/>
      <c r="F322" s="22"/>
      <c r="G322" s="22"/>
      <c r="H322" s="22"/>
      <c r="I322" s="22"/>
      <c r="J322" s="22"/>
      <c r="K322" s="22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</row>
    <row r="323" spans="1:26" ht="13.5" customHeight="1">
      <c r="A323" s="22"/>
      <c r="B323" s="22"/>
      <c r="C323" s="22"/>
      <c r="D323" s="22"/>
      <c r="E323" s="22"/>
      <c r="F323" s="22"/>
      <c r="G323" s="22"/>
      <c r="H323" s="22"/>
      <c r="I323" s="22"/>
      <c r="J323" s="22"/>
      <c r="K323" s="22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</row>
    <row r="324" spans="1:26" ht="13.5" customHeight="1">
      <c r="A324" s="22"/>
      <c r="B324" s="22"/>
      <c r="C324" s="22"/>
      <c r="D324" s="22"/>
      <c r="E324" s="22"/>
      <c r="F324" s="22"/>
      <c r="G324" s="22"/>
      <c r="H324" s="22"/>
      <c r="I324" s="22"/>
      <c r="J324" s="22"/>
      <c r="K324" s="22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</row>
    <row r="325" spans="1:26" ht="13.5" customHeight="1">
      <c r="A325" s="22"/>
      <c r="B325" s="22"/>
      <c r="C325" s="22"/>
      <c r="D325" s="22"/>
      <c r="E325" s="22"/>
      <c r="F325" s="22"/>
      <c r="G325" s="22"/>
      <c r="H325" s="22"/>
      <c r="I325" s="22"/>
      <c r="J325" s="22"/>
      <c r="K325" s="22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</row>
    <row r="326" spans="1:26" ht="13.5" customHeight="1">
      <c r="A326" s="22"/>
      <c r="B326" s="22"/>
      <c r="C326" s="22"/>
      <c r="D326" s="22"/>
      <c r="E326" s="22"/>
      <c r="F326" s="22"/>
      <c r="G326" s="22"/>
      <c r="H326" s="22"/>
      <c r="I326" s="22"/>
      <c r="J326" s="22"/>
      <c r="K326" s="22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</row>
    <row r="327" spans="1:26" ht="13.5" customHeight="1">
      <c r="A327" s="22"/>
      <c r="B327" s="22"/>
      <c r="C327" s="22"/>
      <c r="D327" s="22"/>
      <c r="E327" s="22"/>
      <c r="F327" s="22"/>
      <c r="G327" s="22"/>
      <c r="H327" s="22"/>
      <c r="I327" s="22"/>
      <c r="J327" s="22"/>
      <c r="K327" s="22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</row>
    <row r="328" spans="1:26" ht="13.5" customHeight="1">
      <c r="A328" s="22"/>
      <c r="B328" s="22"/>
      <c r="C328" s="22"/>
      <c r="D328" s="22"/>
      <c r="E328" s="22"/>
      <c r="F328" s="22"/>
      <c r="G328" s="22"/>
      <c r="H328" s="22"/>
      <c r="I328" s="22"/>
      <c r="J328" s="22"/>
      <c r="K328" s="22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</row>
    <row r="329" spans="1:26" ht="13.5" customHeight="1">
      <c r="A329" s="22"/>
      <c r="B329" s="22"/>
      <c r="C329" s="22"/>
      <c r="D329" s="22"/>
      <c r="E329" s="22"/>
      <c r="F329" s="22"/>
      <c r="G329" s="22"/>
      <c r="H329" s="22"/>
      <c r="I329" s="22"/>
      <c r="J329" s="22"/>
      <c r="K329" s="22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</row>
    <row r="330" spans="1:26" ht="13.5" customHeight="1">
      <c r="A330" s="22"/>
      <c r="B330" s="22"/>
      <c r="C330" s="22"/>
      <c r="D330" s="22"/>
      <c r="E330" s="22"/>
      <c r="F330" s="22"/>
      <c r="G330" s="22"/>
      <c r="H330" s="22"/>
      <c r="I330" s="22"/>
      <c r="J330" s="22"/>
      <c r="K330" s="22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</row>
    <row r="331" spans="1:26" ht="13.5" customHeight="1">
      <c r="A331" s="22"/>
      <c r="B331" s="22"/>
      <c r="C331" s="22"/>
      <c r="D331" s="22"/>
      <c r="E331" s="22"/>
      <c r="F331" s="22"/>
      <c r="G331" s="22"/>
      <c r="H331" s="22"/>
      <c r="I331" s="22"/>
      <c r="J331" s="22"/>
      <c r="K331" s="22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</row>
    <row r="332" spans="1:26" ht="13.5" customHeight="1">
      <c r="A332" s="22"/>
      <c r="B332" s="22"/>
      <c r="C332" s="22"/>
      <c r="D332" s="22"/>
      <c r="E332" s="22"/>
      <c r="F332" s="22"/>
      <c r="G332" s="22"/>
      <c r="H332" s="22"/>
      <c r="I332" s="22"/>
      <c r="J332" s="22"/>
      <c r="K332" s="22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</row>
    <row r="333" spans="1:26" ht="13.5" customHeight="1">
      <c r="A333" s="22"/>
      <c r="B333" s="22"/>
      <c r="C333" s="22"/>
      <c r="D333" s="22"/>
      <c r="E333" s="22"/>
      <c r="F333" s="22"/>
      <c r="G333" s="22"/>
      <c r="H333" s="22"/>
      <c r="I333" s="22"/>
      <c r="J333" s="22"/>
      <c r="K333" s="22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</row>
    <row r="334" spans="1:26" ht="13.5" customHeight="1">
      <c r="A334" s="22"/>
      <c r="B334" s="22"/>
      <c r="C334" s="22"/>
      <c r="D334" s="22"/>
      <c r="E334" s="22"/>
      <c r="F334" s="22"/>
      <c r="G334" s="22"/>
      <c r="H334" s="22"/>
      <c r="I334" s="22"/>
      <c r="J334" s="22"/>
      <c r="K334" s="22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</row>
    <row r="335" spans="1:26" ht="13.5" customHeight="1">
      <c r="A335" s="22"/>
      <c r="B335" s="22"/>
      <c r="C335" s="22"/>
      <c r="D335" s="22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</row>
    <row r="336" spans="1:26" ht="13.5" customHeight="1">
      <c r="A336" s="22"/>
      <c r="B336" s="22"/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</row>
    <row r="337" spans="1:26" ht="13.5" customHeight="1">
      <c r="A337" s="22"/>
      <c r="B337" s="22"/>
      <c r="C337" s="22"/>
      <c r="D337" s="22"/>
      <c r="E337" s="22"/>
      <c r="F337" s="22"/>
      <c r="G337" s="22"/>
      <c r="H337" s="22"/>
      <c r="I337" s="22"/>
      <c r="J337" s="22"/>
      <c r="K337" s="22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</row>
    <row r="338" spans="1:26" ht="13.5" customHeight="1">
      <c r="A338" s="22"/>
      <c r="B338" s="22"/>
      <c r="C338" s="22"/>
      <c r="D338" s="22"/>
      <c r="E338" s="22"/>
      <c r="F338" s="22"/>
      <c r="G338" s="22"/>
      <c r="H338" s="22"/>
      <c r="I338" s="22"/>
      <c r="J338" s="22"/>
      <c r="K338" s="22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</row>
    <row r="339" spans="1:26" ht="13.5" customHeight="1">
      <c r="A339" s="22"/>
      <c r="B339" s="22"/>
      <c r="C339" s="22"/>
      <c r="D339" s="22"/>
      <c r="E339" s="22"/>
      <c r="F339" s="22"/>
      <c r="G339" s="22"/>
      <c r="H339" s="22"/>
      <c r="I339" s="22"/>
      <c r="J339" s="22"/>
      <c r="K339" s="22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</row>
    <row r="340" spans="1:26" ht="13.5" customHeight="1">
      <c r="A340" s="22"/>
      <c r="B340" s="22"/>
      <c r="C340" s="22"/>
      <c r="D340" s="22"/>
      <c r="E340" s="22"/>
      <c r="F340" s="22"/>
      <c r="G340" s="22"/>
      <c r="H340" s="22"/>
      <c r="I340" s="22"/>
      <c r="J340" s="22"/>
      <c r="K340" s="22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</row>
    <row r="341" spans="1:26" ht="13.5" customHeight="1">
      <c r="A341" s="22"/>
      <c r="B341" s="22"/>
      <c r="C341" s="22"/>
      <c r="D341" s="22"/>
      <c r="E341" s="22"/>
      <c r="F341" s="22"/>
      <c r="G341" s="22"/>
      <c r="H341" s="22"/>
      <c r="I341" s="22"/>
      <c r="J341" s="22"/>
      <c r="K341" s="22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</row>
    <row r="342" spans="1:26" ht="13.5" customHeight="1">
      <c r="A342" s="22"/>
      <c r="B342" s="22"/>
      <c r="C342" s="22"/>
      <c r="D342" s="22"/>
      <c r="E342" s="22"/>
      <c r="F342" s="22"/>
      <c r="G342" s="22"/>
      <c r="H342" s="22"/>
      <c r="I342" s="22"/>
      <c r="J342" s="22"/>
      <c r="K342" s="22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</row>
    <row r="343" spans="1:26" ht="13.5" customHeight="1">
      <c r="A343" s="22"/>
      <c r="B343" s="22"/>
      <c r="C343" s="22"/>
      <c r="D343" s="22"/>
      <c r="E343" s="22"/>
      <c r="F343" s="22"/>
      <c r="G343" s="22"/>
      <c r="H343" s="22"/>
      <c r="I343" s="22"/>
      <c r="J343" s="22"/>
      <c r="K343" s="22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</row>
    <row r="344" spans="1:26" ht="13.5" customHeight="1">
      <c r="A344" s="22"/>
      <c r="B344" s="22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</row>
    <row r="345" spans="1:26" ht="13.5" customHeight="1">
      <c r="A345" s="22"/>
      <c r="B345" s="22"/>
      <c r="C345" s="22"/>
      <c r="D345" s="22"/>
      <c r="E345" s="22"/>
      <c r="F345" s="22"/>
      <c r="G345" s="22"/>
      <c r="H345" s="22"/>
      <c r="I345" s="22"/>
      <c r="J345" s="22"/>
      <c r="K345" s="22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</row>
    <row r="346" spans="1:26" ht="13.5" customHeight="1">
      <c r="A346" s="22"/>
      <c r="B346" s="22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</row>
    <row r="347" spans="1:26" ht="13.5" customHeight="1">
      <c r="A347" s="22"/>
      <c r="B347" s="22"/>
      <c r="C347" s="22"/>
      <c r="D347" s="22"/>
      <c r="E347" s="22"/>
      <c r="F347" s="22"/>
      <c r="G347" s="22"/>
      <c r="H347" s="22"/>
      <c r="I347" s="22"/>
      <c r="J347" s="22"/>
      <c r="K347" s="22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</row>
    <row r="348" spans="1:26" ht="13.5" customHeight="1">
      <c r="A348" s="22"/>
      <c r="B348" s="22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</row>
    <row r="349" spans="1:26" ht="13.5" customHeight="1">
      <c r="A349" s="22"/>
      <c r="B349" s="22"/>
      <c r="C349" s="22"/>
      <c r="D349" s="22"/>
      <c r="E349" s="22"/>
      <c r="F349" s="22"/>
      <c r="G349" s="22"/>
      <c r="H349" s="22"/>
      <c r="I349" s="22"/>
      <c r="J349" s="22"/>
      <c r="K349" s="22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</row>
    <row r="350" spans="1:26" ht="13.5" customHeight="1">
      <c r="A350" s="22"/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</row>
    <row r="351" spans="1:26" ht="13.5" customHeight="1">
      <c r="A351" s="22"/>
      <c r="B351" s="22"/>
      <c r="C351" s="22"/>
      <c r="D351" s="22"/>
      <c r="E351" s="22"/>
      <c r="F351" s="22"/>
      <c r="G351" s="22"/>
      <c r="H351" s="22"/>
      <c r="I351" s="22"/>
      <c r="J351" s="22"/>
      <c r="K351" s="22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</row>
    <row r="352" spans="1:26" ht="13.5" customHeight="1">
      <c r="A352" s="22"/>
      <c r="B352" s="22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</row>
    <row r="353" spans="1:26" ht="13.5" customHeight="1">
      <c r="A353" s="22"/>
      <c r="B353" s="22"/>
      <c r="C353" s="22"/>
      <c r="D353" s="22"/>
      <c r="E353" s="22"/>
      <c r="F353" s="22"/>
      <c r="G353" s="22"/>
      <c r="H353" s="22"/>
      <c r="I353" s="22"/>
      <c r="J353" s="22"/>
      <c r="K353" s="22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</row>
    <row r="354" spans="1:26" ht="13.5" customHeight="1">
      <c r="A354" s="22"/>
      <c r="B354" s="22"/>
      <c r="C354" s="22"/>
      <c r="D354" s="22"/>
      <c r="E354" s="22"/>
      <c r="F354" s="22"/>
      <c r="G354" s="22"/>
      <c r="H354" s="22"/>
      <c r="I354" s="22"/>
      <c r="J354" s="22"/>
      <c r="K354" s="22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</row>
    <row r="355" spans="1:26" ht="13.5" customHeight="1">
      <c r="A355" s="22"/>
      <c r="B355" s="22"/>
      <c r="C355" s="22"/>
      <c r="D355" s="22"/>
      <c r="E355" s="22"/>
      <c r="F355" s="22"/>
      <c r="G355" s="22"/>
      <c r="H355" s="22"/>
      <c r="I355" s="22"/>
      <c r="J355" s="22"/>
      <c r="K355" s="22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</row>
    <row r="356" spans="1:26" ht="13.5" customHeight="1">
      <c r="A356" s="22"/>
      <c r="B356" s="22"/>
      <c r="C356" s="22"/>
      <c r="D356" s="22"/>
      <c r="E356" s="22"/>
      <c r="F356" s="22"/>
      <c r="G356" s="22"/>
      <c r="H356" s="22"/>
      <c r="I356" s="22"/>
      <c r="J356" s="22"/>
      <c r="K356" s="22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</row>
    <row r="357" spans="1:26" ht="13.5" customHeight="1">
      <c r="A357" s="22"/>
      <c r="B357" s="22"/>
      <c r="C357" s="22"/>
      <c r="D357" s="22"/>
      <c r="E357" s="22"/>
      <c r="F357" s="22"/>
      <c r="G357" s="22"/>
      <c r="H357" s="22"/>
      <c r="I357" s="22"/>
      <c r="J357" s="22"/>
      <c r="K357" s="22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</row>
    <row r="358" spans="1:26" ht="13.5" customHeight="1">
      <c r="A358" s="22"/>
      <c r="B358" s="22"/>
      <c r="C358" s="22"/>
      <c r="D358" s="22"/>
      <c r="E358" s="22"/>
      <c r="F358" s="22"/>
      <c r="G358" s="22"/>
      <c r="H358" s="22"/>
      <c r="I358" s="22"/>
      <c r="J358" s="22"/>
      <c r="K358" s="22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</row>
    <row r="359" spans="1:26" ht="13.5" customHeight="1">
      <c r="A359" s="22"/>
      <c r="B359" s="22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</row>
    <row r="360" spans="1:26" ht="13.5" customHeight="1">
      <c r="A360" s="22"/>
      <c r="B360" s="22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</row>
    <row r="361" spans="1:26" ht="13.5" customHeight="1">
      <c r="A361" s="22"/>
      <c r="B361" s="22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</row>
    <row r="362" spans="1:26" ht="13.5" customHeight="1">
      <c r="A362" s="22"/>
      <c r="B362" s="22"/>
      <c r="C362" s="22"/>
      <c r="D362" s="22"/>
      <c r="E362" s="22"/>
      <c r="F362" s="22"/>
      <c r="G362" s="22"/>
      <c r="H362" s="22"/>
      <c r="I362" s="22"/>
      <c r="J362" s="22"/>
      <c r="K362" s="22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</row>
    <row r="363" spans="1:26" ht="13.5" customHeight="1">
      <c r="A363" s="22"/>
      <c r="B363" s="22"/>
      <c r="C363" s="22"/>
      <c r="D363" s="22"/>
      <c r="E363" s="22"/>
      <c r="F363" s="22"/>
      <c r="G363" s="22"/>
      <c r="H363" s="22"/>
      <c r="I363" s="22"/>
      <c r="J363" s="22"/>
      <c r="K363" s="22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</row>
    <row r="364" spans="1:26" ht="13.5" customHeight="1">
      <c r="A364" s="22"/>
      <c r="B364" s="22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</row>
    <row r="365" spans="1:26" ht="13.5" customHeight="1">
      <c r="A365" s="22"/>
      <c r="B365" s="22"/>
      <c r="C365" s="22"/>
      <c r="D365" s="22"/>
      <c r="E365" s="22"/>
      <c r="F365" s="22"/>
      <c r="G365" s="22"/>
      <c r="H365" s="22"/>
      <c r="I365" s="22"/>
      <c r="J365" s="22"/>
      <c r="K365" s="22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</row>
    <row r="366" spans="1:26" ht="13.5" customHeight="1">
      <c r="A366" s="22"/>
      <c r="B366" s="22"/>
      <c r="C366" s="22"/>
      <c r="D366" s="22"/>
      <c r="E366" s="22"/>
      <c r="F366" s="22"/>
      <c r="G366" s="22"/>
      <c r="H366" s="22"/>
      <c r="I366" s="22"/>
      <c r="J366" s="22"/>
      <c r="K366" s="22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</row>
    <row r="367" spans="1:26" ht="13.5" customHeight="1">
      <c r="A367" s="22"/>
      <c r="B367" s="22"/>
      <c r="C367" s="22"/>
      <c r="D367" s="22"/>
      <c r="E367" s="22"/>
      <c r="F367" s="22"/>
      <c r="G367" s="22"/>
      <c r="H367" s="22"/>
      <c r="I367" s="22"/>
      <c r="J367" s="22"/>
      <c r="K367" s="22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</row>
    <row r="368" spans="1:26" ht="13.5" customHeight="1">
      <c r="A368" s="22"/>
      <c r="B368" s="22"/>
      <c r="C368" s="22"/>
      <c r="D368" s="22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</row>
    <row r="369" spans="1:26" ht="13.5" customHeight="1">
      <c r="A369" s="22"/>
      <c r="B369" s="22"/>
      <c r="C369" s="22"/>
      <c r="D369" s="22"/>
      <c r="E369" s="22"/>
      <c r="F369" s="22"/>
      <c r="G369" s="22"/>
      <c r="H369" s="22"/>
      <c r="I369" s="22"/>
      <c r="J369" s="22"/>
      <c r="K369" s="22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</row>
    <row r="370" spans="1:26" ht="13.5" customHeight="1">
      <c r="A370" s="22"/>
      <c r="B370" s="22"/>
      <c r="C370" s="22"/>
      <c r="D370" s="22"/>
      <c r="E370" s="22"/>
      <c r="F370" s="22"/>
      <c r="G370" s="22"/>
      <c r="H370" s="22"/>
      <c r="I370" s="22"/>
      <c r="J370" s="22"/>
      <c r="K370" s="22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</row>
    <row r="371" spans="1:26" ht="13.5" customHeight="1">
      <c r="A371" s="22"/>
      <c r="B371" s="22"/>
      <c r="C371" s="22"/>
      <c r="D371" s="22"/>
      <c r="E371" s="22"/>
      <c r="F371" s="22"/>
      <c r="G371" s="22"/>
      <c r="H371" s="22"/>
      <c r="I371" s="22"/>
      <c r="J371" s="22"/>
      <c r="K371" s="22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</row>
    <row r="372" spans="1:26" ht="13.5" customHeight="1">
      <c r="A372" s="22"/>
      <c r="B372" s="22"/>
      <c r="C372" s="22"/>
      <c r="D372" s="22"/>
      <c r="E372" s="22"/>
      <c r="F372" s="22"/>
      <c r="G372" s="22"/>
      <c r="H372" s="22"/>
      <c r="I372" s="22"/>
      <c r="J372" s="22"/>
      <c r="K372" s="22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</row>
    <row r="373" spans="1:26" ht="13.5" customHeight="1">
      <c r="A373" s="22"/>
      <c r="B373" s="22"/>
      <c r="C373" s="22"/>
      <c r="D373" s="22"/>
      <c r="E373" s="22"/>
      <c r="F373" s="22"/>
      <c r="G373" s="22"/>
      <c r="H373" s="22"/>
      <c r="I373" s="22"/>
      <c r="J373" s="22"/>
      <c r="K373" s="22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</row>
    <row r="374" spans="1:26" ht="13.5" customHeight="1">
      <c r="A374" s="22"/>
      <c r="B374" s="22"/>
      <c r="C374" s="22"/>
      <c r="D374" s="22"/>
      <c r="E374" s="22"/>
      <c r="F374" s="22"/>
      <c r="G374" s="22"/>
      <c r="H374" s="22"/>
      <c r="I374" s="22"/>
      <c r="J374" s="22"/>
      <c r="K374" s="22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</row>
    <row r="375" spans="1:26" ht="13.5" customHeight="1">
      <c r="A375" s="22"/>
      <c r="B375" s="22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</row>
    <row r="376" spans="1:26" ht="13.5" customHeight="1">
      <c r="A376" s="22"/>
      <c r="B376" s="22"/>
      <c r="C376" s="22"/>
      <c r="D376" s="22"/>
      <c r="E376" s="22"/>
      <c r="F376" s="22"/>
      <c r="G376" s="22"/>
      <c r="H376" s="22"/>
      <c r="I376" s="22"/>
      <c r="J376" s="22"/>
      <c r="K376" s="22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</row>
    <row r="377" spans="1:26" ht="13.5" customHeight="1">
      <c r="A377" s="22"/>
      <c r="B377" s="22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</row>
    <row r="378" spans="1:26" ht="13.5" customHeight="1">
      <c r="A378" s="22"/>
      <c r="B378" s="22"/>
      <c r="C378" s="22"/>
      <c r="D378" s="22"/>
      <c r="E378" s="22"/>
      <c r="F378" s="22"/>
      <c r="G378" s="22"/>
      <c r="H378" s="22"/>
      <c r="I378" s="22"/>
      <c r="J378" s="22"/>
      <c r="K378" s="22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</row>
    <row r="379" spans="1:26" ht="13.5" customHeight="1">
      <c r="A379" s="22"/>
      <c r="B379" s="22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</row>
    <row r="380" spans="1:26" ht="13.5" customHeight="1">
      <c r="A380" s="22"/>
      <c r="B380" s="22"/>
      <c r="C380" s="22"/>
      <c r="D380" s="22"/>
      <c r="E380" s="22"/>
      <c r="F380" s="22"/>
      <c r="G380" s="22"/>
      <c r="H380" s="22"/>
      <c r="I380" s="22"/>
      <c r="J380" s="22"/>
      <c r="K380" s="22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</row>
    <row r="381" spans="1:26" ht="13.5" customHeight="1">
      <c r="A381" s="22"/>
      <c r="B381" s="22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</row>
    <row r="382" spans="1:26" ht="13.5" customHeight="1">
      <c r="A382" s="22"/>
      <c r="B382" s="22"/>
      <c r="C382" s="22"/>
      <c r="D382" s="22"/>
      <c r="E382" s="22"/>
      <c r="F382" s="22"/>
      <c r="G382" s="22"/>
      <c r="H382" s="22"/>
      <c r="I382" s="22"/>
      <c r="J382" s="22"/>
      <c r="K382" s="22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</row>
    <row r="383" spans="1:26" ht="13.5" customHeight="1">
      <c r="A383" s="22"/>
      <c r="B383" s="22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</row>
    <row r="384" spans="1:26" ht="13.5" customHeight="1">
      <c r="A384" s="22"/>
      <c r="B384" s="22"/>
      <c r="C384" s="22"/>
      <c r="D384" s="22"/>
      <c r="E384" s="22"/>
      <c r="F384" s="22"/>
      <c r="G384" s="22"/>
      <c r="H384" s="22"/>
      <c r="I384" s="22"/>
      <c r="J384" s="22"/>
      <c r="K384" s="22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</row>
    <row r="385" spans="1:26" ht="13.5" customHeight="1">
      <c r="A385" s="22"/>
      <c r="B385" s="22"/>
      <c r="C385" s="22"/>
      <c r="D385" s="22"/>
      <c r="E385" s="22"/>
      <c r="F385" s="22"/>
      <c r="G385" s="22"/>
      <c r="H385" s="22"/>
      <c r="I385" s="22"/>
      <c r="J385" s="22"/>
      <c r="K385" s="22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</row>
    <row r="386" spans="1:26" ht="13.5" customHeight="1">
      <c r="A386" s="22"/>
      <c r="B386" s="22"/>
      <c r="C386" s="22"/>
      <c r="D386" s="22"/>
      <c r="E386" s="22"/>
      <c r="F386" s="22"/>
      <c r="G386" s="22"/>
      <c r="H386" s="22"/>
      <c r="I386" s="22"/>
      <c r="J386" s="22"/>
      <c r="K386" s="22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</row>
    <row r="387" spans="1:26" ht="13.5" customHeight="1">
      <c r="A387" s="22"/>
      <c r="B387" s="22"/>
      <c r="C387" s="22"/>
      <c r="D387" s="22"/>
      <c r="E387" s="22"/>
      <c r="F387" s="22"/>
      <c r="G387" s="22"/>
      <c r="H387" s="22"/>
      <c r="I387" s="22"/>
      <c r="J387" s="22"/>
      <c r="K387" s="22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</row>
    <row r="388" spans="1:26" ht="13.5" customHeight="1">
      <c r="A388" s="22"/>
      <c r="B388" s="22"/>
      <c r="C388" s="22"/>
      <c r="D388" s="22"/>
      <c r="E388" s="22"/>
      <c r="F388" s="22"/>
      <c r="G388" s="22"/>
      <c r="H388" s="22"/>
      <c r="I388" s="22"/>
      <c r="J388" s="22"/>
      <c r="K388" s="22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</row>
    <row r="389" spans="1:26" ht="13.5" customHeight="1">
      <c r="A389" s="22"/>
      <c r="B389" s="22"/>
      <c r="C389" s="22"/>
      <c r="D389" s="22"/>
      <c r="E389" s="22"/>
      <c r="F389" s="22"/>
      <c r="G389" s="22"/>
      <c r="H389" s="22"/>
      <c r="I389" s="22"/>
      <c r="J389" s="22"/>
      <c r="K389" s="22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</row>
    <row r="390" spans="1:26" ht="13.5" customHeight="1">
      <c r="A390" s="22"/>
      <c r="B390" s="22"/>
      <c r="C390" s="22"/>
      <c r="D390" s="22"/>
      <c r="E390" s="22"/>
      <c r="F390" s="22"/>
      <c r="G390" s="22"/>
      <c r="H390" s="22"/>
      <c r="I390" s="22"/>
      <c r="J390" s="22"/>
      <c r="K390" s="22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</row>
    <row r="391" spans="1:26" ht="13.5" customHeight="1">
      <c r="A391" s="22"/>
      <c r="B391" s="22"/>
      <c r="C391" s="22"/>
      <c r="D391" s="22"/>
      <c r="E391" s="22"/>
      <c r="F391" s="22"/>
      <c r="G391" s="22"/>
      <c r="H391" s="22"/>
      <c r="I391" s="22"/>
      <c r="J391" s="22"/>
      <c r="K391" s="22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</row>
    <row r="392" spans="1:26" ht="13.5" customHeight="1">
      <c r="A392" s="22"/>
      <c r="B392" s="22"/>
      <c r="C392" s="22"/>
      <c r="D392" s="22"/>
      <c r="E392" s="22"/>
      <c r="F392" s="22"/>
      <c r="G392" s="22"/>
      <c r="H392" s="22"/>
      <c r="I392" s="22"/>
      <c r="J392" s="22"/>
      <c r="K392" s="22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</row>
    <row r="393" spans="1:26" ht="13.5" customHeight="1">
      <c r="A393" s="22"/>
      <c r="B393" s="22"/>
      <c r="C393" s="22"/>
      <c r="D393" s="22"/>
      <c r="E393" s="22"/>
      <c r="F393" s="22"/>
      <c r="G393" s="22"/>
      <c r="H393" s="22"/>
      <c r="I393" s="22"/>
      <c r="J393" s="22"/>
      <c r="K393" s="22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</row>
    <row r="394" spans="1:26" ht="13.5" customHeight="1">
      <c r="A394" s="22"/>
      <c r="B394" s="22"/>
      <c r="C394" s="22"/>
      <c r="D394" s="22"/>
      <c r="E394" s="22"/>
      <c r="F394" s="22"/>
      <c r="G394" s="22"/>
      <c r="H394" s="22"/>
      <c r="I394" s="22"/>
      <c r="J394" s="22"/>
      <c r="K394" s="22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</row>
    <row r="395" spans="1:26" ht="13.5" customHeight="1">
      <c r="A395" s="22"/>
      <c r="B395" s="22"/>
      <c r="C395" s="22"/>
      <c r="D395" s="22"/>
      <c r="E395" s="22"/>
      <c r="F395" s="22"/>
      <c r="G395" s="22"/>
      <c r="H395" s="22"/>
      <c r="I395" s="22"/>
      <c r="J395" s="22"/>
      <c r="K395" s="22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</row>
    <row r="396" spans="1:26" ht="13.5" customHeight="1">
      <c r="A396" s="22"/>
      <c r="B396" s="22"/>
      <c r="C396" s="22"/>
      <c r="D396" s="22"/>
      <c r="E396" s="22"/>
      <c r="F396" s="22"/>
      <c r="G396" s="22"/>
      <c r="H396" s="22"/>
      <c r="I396" s="22"/>
      <c r="J396" s="22"/>
      <c r="K396" s="22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</row>
    <row r="397" spans="1:26" ht="13.5" customHeight="1">
      <c r="A397" s="22"/>
      <c r="B397" s="22"/>
      <c r="C397" s="22"/>
      <c r="D397" s="22"/>
      <c r="E397" s="22"/>
      <c r="F397" s="22"/>
      <c r="G397" s="22"/>
      <c r="H397" s="22"/>
      <c r="I397" s="22"/>
      <c r="J397" s="22"/>
      <c r="K397" s="22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</row>
    <row r="398" spans="1:26" ht="13.5" customHeight="1">
      <c r="A398" s="22"/>
      <c r="B398" s="22"/>
      <c r="C398" s="22"/>
      <c r="D398" s="22"/>
      <c r="E398" s="22"/>
      <c r="F398" s="22"/>
      <c r="G398" s="22"/>
      <c r="H398" s="22"/>
      <c r="I398" s="22"/>
      <c r="J398" s="22"/>
      <c r="K398" s="22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</row>
    <row r="399" spans="1:26" ht="13.5" customHeight="1">
      <c r="A399" s="22"/>
      <c r="B399" s="22"/>
      <c r="C399" s="22"/>
      <c r="D399" s="22"/>
      <c r="E399" s="22"/>
      <c r="F399" s="22"/>
      <c r="G399" s="22"/>
      <c r="H399" s="22"/>
      <c r="I399" s="22"/>
      <c r="J399" s="22"/>
      <c r="K399" s="22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</row>
    <row r="400" spans="1:26" ht="13.5" customHeight="1">
      <c r="A400" s="22"/>
      <c r="B400" s="22"/>
      <c r="C400" s="22"/>
      <c r="D400" s="22"/>
      <c r="E400" s="22"/>
      <c r="F400" s="22"/>
      <c r="G400" s="22"/>
      <c r="H400" s="22"/>
      <c r="I400" s="22"/>
      <c r="J400" s="22"/>
      <c r="K400" s="22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</row>
    <row r="401" spans="1:26" ht="13.5" customHeight="1">
      <c r="A401" s="22"/>
      <c r="B401" s="22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</row>
    <row r="402" spans="1:26" ht="13.5" customHeight="1">
      <c r="A402" s="22"/>
      <c r="B402" s="22"/>
      <c r="C402" s="22"/>
      <c r="D402" s="22"/>
      <c r="E402" s="22"/>
      <c r="F402" s="22"/>
      <c r="G402" s="22"/>
      <c r="H402" s="22"/>
      <c r="I402" s="22"/>
      <c r="J402" s="22"/>
      <c r="K402" s="22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</row>
    <row r="403" spans="1:26" ht="13.5" customHeight="1">
      <c r="A403" s="22"/>
      <c r="B403" s="22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</row>
    <row r="404" spans="1:26" ht="13.5" customHeight="1">
      <c r="A404" s="22"/>
      <c r="B404" s="22"/>
      <c r="C404" s="22"/>
      <c r="D404" s="22"/>
      <c r="E404" s="22"/>
      <c r="F404" s="22"/>
      <c r="G404" s="22"/>
      <c r="H404" s="22"/>
      <c r="I404" s="22"/>
      <c r="J404" s="22"/>
      <c r="K404" s="22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</row>
    <row r="405" spans="1:26" ht="13.5" customHeight="1">
      <c r="A405" s="22"/>
      <c r="B405" s="22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</row>
    <row r="406" spans="1:26" ht="13.5" customHeight="1">
      <c r="A406" s="22"/>
      <c r="B406" s="22"/>
      <c r="C406" s="22"/>
      <c r="D406" s="22"/>
      <c r="E406" s="22"/>
      <c r="F406" s="22"/>
      <c r="G406" s="22"/>
      <c r="H406" s="22"/>
      <c r="I406" s="22"/>
      <c r="J406" s="22"/>
      <c r="K406" s="22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</row>
    <row r="407" spans="1:26" ht="13.5" customHeight="1">
      <c r="A407" s="22"/>
      <c r="B407" s="22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</row>
    <row r="408" spans="1:26" ht="13.5" customHeight="1">
      <c r="A408" s="22"/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</row>
    <row r="409" spans="1:26" ht="13.5" customHeight="1">
      <c r="A409" s="22"/>
      <c r="B409" s="22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</row>
    <row r="410" spans="1:26" ht="13.5" customHeight="1">
      <c r="A410" s="22"/>
      <c r="B410" s="22"/>
      <c r="C410" s="22"/>
      <c r="D410" s="22"/>
      <c r="E410" s="22"/>
      <c r="F410" s="22"/>
      <c r="G410" s="22"/>
      <c r="H410" s="22"/>
      <c r="I410" s="22"/>
      <c r="J410" s="22"/>
      <c r="K410" s="22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</row>
    <row r="411" spans="1:26" ht="13.5" customHeight="1">
      <c r="A411" s="22"/>
      <c r="B411" s="22"/>
      <c r="C411" s="22"/>
      <c r="D411" s="22"/>
      <c r="E411" s="22"/>
      <c r="F411" s="22"/>
      <c r="G411" s="22"/>
      <c r="H411" s="22"/>
      <c r="I411" s="22"/>
      <c r="J411" s="22"/>
      <c r="K411" s="22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</row>
    <row r="412" spans="1:26" ht="13.5" customHeight="1">
      <c r="A412" s="22"/>
      <c r="B412" s="22"/>
      <c r="C412" s="22"/>
      <c r="D412" s="22"/>
      <c r="E412" s="22"/>
      <c r="F412" s="22"/>
      <c r="G412" s="22"/>
      <c r="H412" s="22"/>
      <c r="I412" s="22"/>
      <c r="J412" s="22"/>
      <c r="K412" s="22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</row>
    <row r="413" spans="1:26" ht="13.5" customHeight="1">
      <c r="A413" s="22"/>
      <c r="B413" s="22"/>
      <c r="C413" s="22"/>
      <c r="D413" s="22"/>
      <c r="E413" s="22"/>
      <c r="F413" s="22"/>
      <c r="G413" s="22"/>
      <c r="H413" s="22"/>
      <c r="I413" s="22"/>
      <c r="J413" s="22"/>
      <c r="K413" s="22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</row>
    <row r="414" spans="1:26" ht="13.5" customHeight="1">
      <c r="A414" s="22"/>
      <c r="B414" s="22"/>
      <c r="C414" s="22"/>
      <c r="D414" s="22"/>
      <c r="E414" s="22"/>
      <c r="F414" s="22"/>
      <c r="G414" s="22"/>
      <c r="H414" s="22"/>
      <c r="I414" s="22"/>
      <c r="J414" s="22"/>
      <c r="K414" s="22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</row>
    <row r="415" spans="1:26" ht="13.5" customHeight="1">
      <c r="A415" s="22"/>
      <c r="B415" s="22"/>
      <c r="C415" s="22"/>
      <c r="D415" s="22"/>
      <c r="E415" s="22"/>
      <c r="F415" s="22"/>
      <c r="G415" s="22"/>
      <c r="H415" s="22"/>
      <c r="I415" s="22"/>
      <c r="J415" s="22"/>
      <c r="K415" s="22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</row>
    <row r="416" spans="1:26" ht="13.5" customHeight="1">
      <c r="A416" s="22"/>
      <c r="B416" s="22"/>
      <c r="C416" s="22"/>
      <c r="D416" s="22"/>
      <c r="E416" s="22"/>
      <c r="F416" s="22"/>
      <c r="G416" s="22"/>
      <c r="H416" s="22"/>
      <c r="I416" s="22"/>
      <c r="J416" s="22"/>
      <c r="K416" s="22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</row>
    <row r="417" spans="1:26" ht="13.5" customHeight="1">
      <c r="A417" s="22"/>
      <c r="B417" s="22"/>
      <c r="C417" s="22"/>
      <c r="D417" s="22"/>
      <c r="E417" s="22"/>
      <c r="F417" s="22"/>
      <c r="G417" s="22"/>
      <c r="H417" s="22"/>
      <c r="I417" s="22"/>
      <c r="J417" s="22"/>
      <c r="K417" s="22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</row>
    <row r="418" spans="1:26" ht="13.5" customHeight="1">
      <c r="A418" s="22"/>
      <c r="B418" s="22"/>
      <c r="C418" s="22"/>
      <c r="D418" s="22"/>
      <c r="E418" s="22"/>
      <c r="F418" s="22"/>
      <c r="G418" s="22"/>
      <c r="H418" s="22"/>
      <c r="I418" s="22"/>
      <c r="J418" s="22"/>
      <c r="K418" s="22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</row>
    <row r="419" spans="1:26" ht="13.5" customHeight="1">
      <c r="A419" s="22"/>
      <c r="B419" s="22"/>
      <c r="C419" s="22"/>
      <c r="D419" s="22"/>
      <c r="E419" s="22"/>
      <c r="F419" s="22"/>
      <c r="G419" s="22"/>
      <c r="H419" s="22"/>
      <c r="I419" s="22"/>
      <c r="J419" s="22"/>
      <c r="K419" s="22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</row>
    <row r="420" spans="1:26" ht="13.5" customHeight="1">
      <c r="A420" s="22"/>
      <c r="B420" s="22"/>
      <c r="C420" s="22"/>
      <c r="D420" s="22"/>
      <c r="E420" s="22"/>
      <c r="F420" s="22"/>
      <c r="G420" s="22"/>
      <c r="H420" s="22"/>
      <c r="I420" s="22"/>
      <c r="J420" s="22"/>
      <c r="K420" s="22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</row>
    <row r="421" spans="1:26" ht="13.5" customHeight="1">
      <c r="A421" s="22"/>
      <c r="B421" s="22"/>
      <c r="C421" s="22"/>
      <c r="D421" s="22"/>
      <c r="E421" s="22"/>
      <c r="F421" s="22"/>
      <c r="G421" s="22"/>
      <c r="H421" s="22"/>
      <c r="I421" s="22"/>
      <c r="J421" s="22"/>
      <c r="K421" s="22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</row>
    <row r="422" spans="1:26" ht="13.5" customHeight="1">
      <c r="A422" s="22"/>
      <c r="B422" s="22"/>
      <c r="C422" s="22"/>
      <c r="D422" s="22"/>
      <c r="E422" s="22"/>
      <c r="F422" s="22"/>
      <c r="G422" s="22"/>
      <c r="H422" s="22"/>
      <c r="I422" s="22"/>
      <c r="J422" s="22"/>
      <c r="K422" s="22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</row>
    <row r="423" spans="1:26" ht="13.5" customHeight="1">
      <c r="A423" s="22"/>
      <c r="B423" s="22"/>
      <c r="C423" s="22"/>
      <c r="D423" s="22"/>
      <c r="E423" s="22"/>
      <c r="F423" s="22"/>
      <c r="G423" s="22"/>
      <c r="H423" s="22"/>
      <c r="I423" s="22"/>
      <c r="J423" s="22"/>
      <c r="K423" s="22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</row>
    <row r="424" spans="1:26" ht="13.5" customHeight="1">
      <c r="A424" s="22"/>
      <c r="B424" s="22"/>
      <c r="C424" s="22"/>
      <c r="D424" s="22"/>
      <c r="E424" s="22"/>
      <c r="F424" s="22"/>
      <c r="G424" s="22"/>
      <c r="H424" s="22"/>
      <c r="I424" s="22"/>
      <c r="J424" s="22"/>
      <c r="K424" s="22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</row>
    <row r="425" spans="1:26" ht="13.5" customHeight="1">
      <c r="A425" s="22"/>
      <c r="B425" s="22"/>
      <c r="C425" s="22"/>
      <c r="D425" s="22"/>
      <c r="E425" s="22"/>
      <c r="F425" s="22"/>
      <c r="G425" s="22"/>
      <c r="H425" s="22"/>
      <c r="I425" s="22"/>
      <c r="J425" s="22"/>
      <c r="K425" s="22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</row>
    <row r="426" spans="1:26" ht="13.5" customHeight="1">
      <c r="A426" s="22"/>
      <c r="B426" s="22"/>
      <c r="C426" s="22"/>
      <c r="D426" s="22"/>
      <c r="E426" s="22"/>
      <c r="F426" s="22"/>
      <c r="G426" s="22"/>
      <c r="H426" s="22"/>
      <c r="I426" s="22"/>
      <c r="J426" s="22"/>
      <c r="K426" s="22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</row>
    <row r="427" spans="1:26" ht="13.5" customHeight="1">
      <c r="A427" s="22"/>
      <c r="B427" s="22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</row>
    <row r="428" spans="1:26" ht="13.5" customHeight="1">
      <c r="A428" s="22"/>
      <c r="B428" s="22"/>
      <c r="C428" s="22"/>
      <c r="D428" s="22"/>
      <c r="E428" s="22"/>
      <c r="F428" s="22"/>
      <c r="G428" s="22"/>
      <c r="H428" s="22"/>
      <c r="I428" s="22"/>
      <c r="J428" s="22"/>
      <c r="K428" s="22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</row>
    <row r="429" spans="1:26" ht="13.5" customHeight="1">
      <c r="A429" s="22"/>
      <c r="B429" s="22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</row>
    <row r="430" spans="1:26" ht="13.5" customHeight="1">
      <c r="A430" s="22"/>
      <c r="B430" s="22"/>
      <c r="C430" s="22"/>
      <c r="D430" s="22"/>
      <c r="E430" s="22"/>
      <c r="F430" s="22"/>
      <c r="G430" s="22"/>
      <c r="H430" s="22"/>
      <c r="I430" s="22"/>
      <c r="J430" s="22"/>
      <c r="K430" s="22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</row>
    <row r="431" spans="1:26" ht="13.5" customHeight="1">
      <c r="A431" s="22"/>
      <c r="B431" s="22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</row>
    <row r="432" spans="1:26" ht="13.5" customHeight="1">
      <c r="A432" s="22"/>
      <c r="B432" s="22"/>
      <c r="C432" s="22"/>
      <c r="D432" s="22"/>
      <c r="E432" s="22"/>
      <c r="F432" s="22"/>
      <c r="G432" s="22"/>
      <c r="H432" s="22"/>
      <c r="I432" s="22"/>
      <c r="J432" s="22"/>
      <c r="K432" s="22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</row>
    <row r="433" spans="1:26" ht="13.5" customHeight="1">
      <c r="A433" s="22"/>
      <c r="B433" s="22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</row>
    <row r="434" spans="1:26" ht="13.5" customHeight="1">
      <c r="A434" s="22"/>
      <c r="B434" s="22"/>
      <c r="C434" s="22"/>
      <c r="D434" s="22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</row>
    <row r="435" spans="1:26" ht="13.5" customHeight="1">
      <c r="A435" s="22"/>
      <c r="B435" s="22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</row>
    <row r="436" spans="1:26" ht="13.5" customHeight="1">
      <c r="A436" s="22"/>
      <c r="B436" s="22"/>
      <c r="C436" s="22"/>
      <c r="D436" s="22"/>
      <c r="E436" s="22"/>
      <c r="F436" s="22"/>
      <c r="G436" s="22"/>
      <c r="H436" s="22"/>
      <c r="I436" s="22"/>
      <c r="J436" s="22"/>
      <c r="K436" s="22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</row>
    <row r="437" spans="1:26" ht="13.5" customHeight="1">
      <c r="A437" s="22"/>
      <c r="B437" s="22"/>
      <c r="C437" s="22"/>
      <c r="D437" s="22"/>
      <c r="E437" s="22"/>
      <c r="F437" s="22"/>
      <c r="G437" s="22"/>
      <c r="H437" s="22"/>
      <c r="I437" s="22"/>
      <c r="J437" s="22"/>
      <c r="K437" s="22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</row>
    <row r="438" spans="1:26" ht="13.5" customHeight="1">
      <c r="A438" s="22"/>
      <c r="B438" s="22"/>
      <c r="C438" s="22"/>
      <c r="D438" s="22"/>
      <c r="E438" s="22"/>
      <c r="F438" s="22"/>
      <c r="G438" s="22"/>
      <c r="H438" s="22"/>
      <c r="I438" s="22"/>
      <c r="J438" s="22"/>
      <c r="K438" s="22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</row>
    <row r="439" spans="1:26" ht="13.5" customHeight="1">
      <c r="A439" s="22"/>
      <c r="B439" s="22"/>
      <c r="C439" s="22"/>
      <c r="D439" s="22"/>
      <c r="E439" s="22"/>
      <c r="F439" s="22"/>
      <c r="G439" s="22"/>
      <c r="H439" s="22"/>
      <c r="I439" s="22"/>
      <c r="J439" s="22"/>
      <c r="K439" s="22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</row>
    <row r="440" spans="1:26" ht="13.5" customHeight="1">
      <c r="A440" s="22"/>
      <c r="B440" s="22"/>
      <c r="C440" s="22"/>
      <c r="D440" s="22"/>
      <c r="E440" s="22"/>
      <c r="F440" s="22"/>
      <c r="G440" s="22"/>
      <c r="H440" s="22"/>
      <c r="I440" s="22"/>
      <c r="J440" s="22"/>
      <c r="K440" s="22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</row>
    <row r="441" spans="1:26" ht="13.5" customHeight="1">
      <c r="A441" s="22"/>
      <c r="B441" s="22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</row>
    <row r="442" spans="1:26" ht="13.5" customHeight="1">
      <c r="A442" s="22"/>
      <c r="B442" s="22"/>
      <c r="C442" s="22"/>
      <c r="D442" s="22"/>
      <c r="E442" s="22"/>
      <c r="F442" s="22"/>
      <c r="G442" s="22"/>
      <c r="H442" s="22"/>
      <c r="I442" s="22"/>
      <c r="J442" s="22"/>
      <c r="K442" s="22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</row>
    <row r="443" spans="1:26" ht="13.5" customHeight="1">
      <c r="A443" s="22"/>
      <c r="B443" s="22"/>
      <c r="C443" s="22"/>
      <c r="D443" s="22"/>
      <c r="E443" s="22"/>
      <c r="F443" s="22"/>
      <c r="G443" s="22"/>
      <c r="H443" s="22"/>
      <c r="I443" s="22"/>
      <c r="J443" s="22"/>
      <c r="K443" s="22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</row>
    <row r="444" spans="1:26" ht="13.5" customHeight="1">
      <c r="A444" s="22"/>
      <c r="B444" s="22"/>
      <c r="C444" s="22"/>
      <c r="D444" s="22"/>
      <c r="E444" s="22"/>
      <c r="F444" s="22"/>
      <c r="G444" s="22"/>
      <c r="H444" s="22"/>
      <c r="I444" s="22"/>
      <c r="J444" s="22"/>
      <c r="K444" s="22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</row>
    <row r="445" spans="1:26" ht="13.5" customHeight="1">
      <c r="A445" s="22"/>
      <c r="B445" s="22"/>
      <c r="C445" s="22"/>
      <c r="D445" s="22"/>
      <c r="E445" s="22"/>
      <c r="F445" s="22"/>
      <c r="G445" s="22"/>
      <c r="H445" s="22"/>
      <c r="I445" s="22"/>
      <c r="J445" s="22"/>
      <c r="K445" s="22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</row>
    <row r="446" spans="1:26" ht="13.5" customHeight="1">
      <c r="A446" s="22"/>
      <c r="B446" s="22"/>
      <c r="C446" s="22"/>
      <c r="D446" s="22"/>
      <c r="E446" s="22"/>
      <c r="F446" s="22"/>
      <c r="G446" s="22"/>
      <c r="H446" s="22"/>
      <c r="I446" s="22"/>
      <c r="J446" s="22"/>
      <c r="K446" s="22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</row>
    <row r="447" spans="1:26" ht="13.5" customHeight="1">
      <c r="A447" s="22"/>
      <c r="B447" s="22"/>
      <c r="C447" s="22"/>
      <c r="D447" s="22"/>
      <c r="E447" s="22"/>
      <c r="F447" s="22"/>
      <c r="G447" s="22"/>
      <c r="H447" s="22"/>
      <c r="I447" s="22"/>
      <c r="J447" s="22"/>
      <c r="K447" s="22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</row>
    <row r="448" spans="1:26" ht="13.5" customHeight="1">
      <c r="A448" s="22"/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</row>
    <row r="449" spans="1:26" ht="13.5" customHeight="1">
      <c r="A449" s="22"/>
      <c r="B449" s="22"/>
      <c r="C449" s="22"/>
      <c r="D449" s="22"/>
      <c r="E449" s="22"/>
      <c r="F449" s="22"/>
      <c r="G449" s="22"/>
      <c r="H449" s="22"/>
      <c r="I449" s="22"/>
      <c r="J449" s="22"/>
      <c r="K449" s="22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</row>
    <row r="450" spans="1:26" ht="13.5" customHeight="1">
      <c r="A450" s="22"/>
      <c r="B450" s="22"/>
      <c r="C450" s="22"/>
      <c r="D450" s="22"/>
      <c r="E450" s="22"/>
      <c r="F450" s="22"/>
      <c r="G450" s="22"/>
      <c r="H450" s="22"/>
      <c r="I450" s="22"/>
      <c r="J450" s="22"/>
      <c r="K450" s="22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</row>
    <row r="451" spans="1:26" ht="13.5" customHeight="1">
      <c r="A451" s="22"/>
      <c r="B451" s="22"/>
      <c r="C451" s="22"/>
      <c r="D451" s="22"/>
      <c r="E451" s="22"/>
      <c r="F451" s="22"/>
      <c r="G451" s="22"/>
      <c r="H451" s="22"/>
      <c r="I451" s="22"/>
      <c r="J451" s="22"/>
      <c r="K451" s="22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</row>
    <row r="452" spans="1:26" ht="13.5" customHeight="1">
      <c r="A452" s="22"/>
      <c r="B452" s="22"/>
      <c r="C452" s="22"/>
      <c r="D452" s="22"/>
      <c r="E452" s="22"/>
      <c r="F452" s="22"/>
      <c r="G452" s="22"/>
      <c r="H452" s="22"/>
      <c r="I452" s="22"/>
      <c r="J452" s="22"/>
      <c r="K452" s="22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</row>
    <row r="453" spans="1:26" ht="13.5" customHeight="1">
      <c r="A453" s="22"/>
      <c r="B453" s="22"/>
      <c r="C453" s="22"/>
      <c r="D453" s="22"/>
      <c r="E453" s="22"/>
      <c r="F453" s="22"/>
      <c r="G453" s="22"/>
      <c r="H453" s="22"/>
      <c r="I453" s="22"/>
      <c r="J453" s="22"/>
      <c r="K453" s="22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</row>
    <row r="454" spans="1:26" ht="13.5" customHeight="1">
      <c r="A454" s="22"/>
      <c r="B454" s="22"/>
      <c r="C454" s="22"/>
      <c r="D454" s="22"/>
      <c r="E454" s="22"/>
      <c r="F454" s="22"/>
      <c r="G454" s="22"/>
      <c r="H454" s="22"/>
      <c r="I454" s="22"/>
      <c r="J454" s="22"/>
      <c r="K454" s="22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</row>
    <row r="455" spans="1:26" ht="13.5" customHeight="1">
      <c r="A455" s="22"/>
      <c r="B455" s="22"/>
      <c r="C455" s="22"/>
      <c r="D455" s="22"/>
      <c r="E455" s="22"/>
      <c r="F455" s="22"/>
      <c r="G455" s="22"/>
      <c r="H455" s="22"/>
      <c r="I455" s="22"/>
      <c r="J455" s="22"/>
      <c r="K455" s="22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</row>
    <row r="456" spans="1:26" ht="13.5" customHeight="1">
      <c r="A456" s="22"/>
      <c r="B456" s="22"/>
      <c r="C456" s="22"/>
      <c r="D456" s="22"/>
      <c r="E456" s="22"/>
      <c r="F456" s="22"/>
      <c r="G456" s="22"/>
      <c r="H456" s="22"/>
      <c r="I456" s="22"/>
      <c r="J456" s="22"/>
      <c r="K456" s="22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</row>
    <row r="457" spans="1:26" ht="13.5" customHeight="1">
      <c r="A457" s="22"/>
      <c r="B457" s="22"/>
      <c r="C457" s="22"/>
      <c r="D457" s="22"/>
      <c r="E457" s="22"/>
      <c r="F457" s="22"/>
      <c r="G457" s="22"/>
      <c r="H457" s="22"/>
      <c r="I457" s="22"/>
      <c r="J457" s="22"/>
      <c r="K457" s="22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</row>
    <row r="458" spans="1:26" ht="13.5" customHeight="1">
      <c r="A458" s="22"/>
      <c r="B458" s="22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</row>
    <row r="459" spans="1:26" ht="13.5" customHeight="1">
      <c r="A459" s="22"/>
      <c r="B459" s="22"/>
      <c r="C459" s="22"/>
      <c r="D459" s="22"/>
      <c r="E459" s="22"/>
      <c r="F459" s="22"/>
      <c r="G459" s="22"/>
      <c r="H459" s="22"/>
      <c r="I459" s="22"/>
      <c r="J459" s="22"/>
      <c r="K459" s="22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</row>
    <row r="460" spans="1:26" ht="13.5" customHeight="1">
      <c r="A460" s="22"/>
      <c r="B460" s="22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</row>
    <row r="461" spans="1:26" ht="13.5" customHeight="1">
      <c r="A461" s="22"/>
      <c r="B461" s="22"/>
      <c r="C461" s="22"/>
      <c r="D461" s="22"/>
      <c r="E461" s="22"/>
      <c r="F461" s="22"/>
      <c r="G461" s="22"/>
      <c r="H461" s="22"/>
      <c r="I461" s="22"/>
      <c r="J461" s="22"/>
      <c r="K461" s="22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</row>
    <row r="462" spans="1:26" ht="13.5" customHeight="1">
      <c r="A462" s="22"/>
      <c r="B462" s="22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</row>
    <row r="463" spans="1:26" ht="13.5" customHeight="1">
      <c r="A463" s="22"/>
      <c r="B463" s="22"/>
      <c r="C463" s="22"/>
      <c r="D463" s="22"/>
      <c r="E463" s="22"/>
      <c r="F463" s="22"/>
      <c r="G463" s="22"/>
      <c r="H463" s="22"/>
      <c r="I463" s="22"/>
      <c r="J463" s="22"/>
      <c r="K463" s="22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</row>
    <row r="464" spans="1:26" ht="13.5" customHeight="1">
      <c r="A464" s="22"/>
      <c r="B464" s="22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</row>
    <row r="465" spans="1:26" ht="13.5" customHeight="1">
      <c r="A465" s="22"/>
      <c r="B465" s="22"/>
      <c r="C465" s="22"/>
      <c r="D465" s="22"/>
      <c r="E465" s="22"/>
      <c r="F465" s="22"/>
      <c r="G465" s="22"/>
      <c r="H465" s="22"/>
      <c r="I465" s="22"/>
      <c r="J465" s="22"/>
      <c r="K465" s="22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</row>
    <row r="466" spans="1:26" ht="13.5" customHeight="1">
      <c r="A466" s="22"/>
      <c r="B466" s="22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</row>
    <row r="467" spans="1:26" ht="13.5" customHeight="1">
      <c r="A467" s="22"/>
      <c r="B467" s="22"/>
      <c r="C467" s="22"/>
      <c r="D467" s="22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</row>
    <row r="468" spans="1:26" ht="13.5" customHeight="1">
      <c r="A468" s="22"/>
      <c r="B468" s="22"/>
      <c r="C468" s="22"/>
      <c r="D468" s="22"/>
      <c r="E468" s="22"/>
      <c r="F468" s="22"/>
      <c r="G468" s="22"/>
      <c r="H468" s="22"/>
      <c r="I468" s="22"/>
      <c r="J468" s="22"/>
      <c r="K468" s="22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</row>
    <row r="469" spans="1:26" ht="13.5" customHeight="1">
      <c r="A469" s="22"/>
      <c r="B469" s="22"/>
      <c r="C469" s="22"/>
      <c r="D469" s="22"/>
      <c r="E469" s="22"/>
      <c r="F469" s="22"/>
      <c r="G469" s="22"/>
      <c r="H469" s="22"/>
      <c r="I469" s="22"/>
      <c r="J469" s="22"/>
      <c r="K469" s="22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</row>
    <row r="470" spans="1:26" ht="13.5" customHeight="1">
      <c r="A470" s="22"/>
      <c r="B470" s="22"/>
      <c r="C470" s="22"/>
      <c r="D470" s="22"/>
      <c r="E470" s="22"/>
      <c r="F470" s="22"/>
      <c r="G470" s="22"/>
      <c r="H470" s="22"/>
      <c r="I470" s="22"/>
      <c r="J470" s="22"/>
      <c r="K470" s="22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</row>
    <row r="471" spans="1:26" ht="13.5" customHeight="1">
      <c r="A471" s="22"/>
      <c r="B471" s="22"/>
      <c r="C471" s="22"/>
      <c r="D471" s="22"/>
      <c r="E471" s="22"/>
      <c r="F471" s="22"/>
      <c r="G471" s="22"/>
      <c r="H471" s="22"/>
      <c r="I471" s="22"/>
      <c r="J471" s="22"/>
      <c r="K471" s="22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</row>
    <row r="472" spans="1:26" ht="13.5" customHeight="1">
      <c r="A472" s="22"/>
      <c r="B472" s="22"/>
      <c r="C472" s="22"/>
      <c r="D472" s="22"/>
      <c r="E472" s="22"/>
      <c r="F472" s="22"/>
      <c r="G472" s="22"/>
      <c r="H472" s="22"/>
      <c r="I472" s="22"/>
      <c r="J472" s="22"/>
      <c r="K472" s="22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</row>
    <row r="473" spans="1:26" ht="13.5" customHeight="1">
      <c r="A473" s="22"/>
      <c r="B473" s="22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</row>
    <row r="474" spans="1:26" ht="13.5" customHeight="1">
      <c r="A474" s="22"/>
      <c r="B474" s="22"/>
      <c r="C474" s="22"/>
      <c r="D474" s="22"/>
      <c r="E474" s="22"/>
      <c r="F474" s="22"/>
      <c r="G474" s="22"/>
      <c r="H474" s="22"/>
      <c r="I474" s="22"/>
      <c r="J474" s="22"/>
      <c r="K474" s="22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</row>
    <row r="475" spans="1:26" ht="13.5" customHeight="1">
      <c r="A475" s="22"/>
      <c r="B475" s="22"/>
      <c r="C475" s="22"/>
      <c r="D475" s="22"/>
      <c r="E475" s="22"/>
      <c r="F475" s="22"/>
      <c r="G475" s="22"/>
      <c r="H475" s="22"/>
      <c r="I475" s="22"/>
      <c r="J475" s="22"/>
      <c r="K475" s="22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</row>
    <row r="476" spans="1:26" ht="13.5" customHeight="1">
      <c r="A476" s="22"/>
      <c r="B476" s="22"/>
      <c r="C476" s="22"/>
      <c r="D476" s="22"/>
      <c r="E476" s="22"/>
      <c r="F476" s="22"/>
      <c r="G476" s="22"/>
      <c r="H476" s="22"/>
      <c r="I476" s="22"/>
      <c r="J476" s="22"/>
      <c r="K476" s="22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</row>
    <row r="477" spans="1:26" ht="13.5" customHeight="1">
      <c r="A477" s="22"/>
      <c r="B477" s="22"/>
      <c r="C477" s="22"/>
      <c r="D477" s="22"/>
      <c r="E477" s="22"/>
      <c r="F477" s="22"/>
      <c r="G477" s="22"/>
      <c r="H477" s="22"/>
      <c r="I477" s="22"/>
      <c r="J477" s="22"/>
      <c r="K477" s="22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</row>
    <row r="478" spans="1:26" ht="13.5" customHeight="1">
      <c r="A478" s="22"/>
      <c r="B478" s="22"/>
      <c r="C478" s="22"/>
      <c r="D478" s="22"/>
      <c r="E478" s="22"/>
      <c r="F478" s="22"/>
      <c r="G478" s="22"/>
      <c r="H478" s="22"/>
      <c r="I478" s="22"/>
      <c r="J478" s="22"/>
      <c r="K478" s="22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</row>
    <row r="479" spans="1:26" ht="13.5" customHeight="1">
      <c r="A479" s="22"/>
      <c r="B479" s="22"/>
      <c r="C479" s="22"/>
      <c r="D479" s="22"/>
      <c r="E479" s="22"/>
      <c r="F479" s="22"/>
      <c r="G479" s="22"/>
      <c r="H479" s="22"/>
      <c r="I479" s="22"/>
      <c r="J479" s="22"/>
      <c r="K479" s="22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</row>
    <row r="480" spans="1:26" ht="13.5" customHeight="1">
      <c r="A480" s="22"/>
      <c r="B480" s="22"/>
      <c r="C480" s="22"/>
      <c r="D480" s="22"/>
      <c r="E480" s="22"/>
      <c r="F480" s="22"/>
      <c r="G480" s="22"/>
      <c r="H480" s="22"/>
      <c r="I480" s="22"/>
      <c r="J480" s="22"/>
      <c r="K480" s="22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</row>
    <row r="481" spans="1:26" ht="13.5" customHeight="1">
      <c r="A481" s="22"/>
      <c r="B481" s="22"/>
      <c r="C481" s="22"/>
      <c r="D481" s="22"/>
      <c r="E481" s="22"/>
      <c r="F481" s="22"/>
      <c r="G481" s="22"/>
      <c r="H481" s="22"/>
      <c r="I481" s="22"/>
      <c r="J481" s="22"/>
      <c r="K481" s="22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</row>
    <row r="482" spans="1:26" ht="13.5" customHeight="1">
      <c r="A482" s="22"/>
      <c r="B482" s="22"/>
      <c r="C482" s="22"/>
      <c r="D482" s="22"/>
      <c r="E482" s="22"/>
      <c r="F482" s="22"/>
      <c r="G482" s="22"/>
      <c r="H482" s="22"/>
      <c r="I482" s="22"/>
      <c r="J482" s="22"/>
      <c r="K482" s="22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</row>
    <row r="483" spans="1:26" ht="13.5" customHeight="1">
      <c r="A483" s="22"/>
      <c r="B483" s="22"/>
      <c r="C483" s="22"/>
      <c r="D483" s="22"/>
      <c r="E483" s="22"/>
      <c r="F483" s="22"/>
      <c r="G483" s="22"/>
      <c r="H483" s="22"/>
      <c r="I483" s="22"/>
      <c r="J483" s="22"/>
      <c r="K483" s="22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</row>
    <row r="484" spans="1:26" ht="13.5" customHeight="1">
      <c r="A484" s="22"/>
      <c r="B484" s="22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</row>
    <row r="485" spans="1:26" ht="13.5" customHeight="1">
      <c r="A485" s="22"/>
      <c r="B485" s="22"/>
      <c r="C485" s="22"/>
      <c r="D485" s="22"/>
      <c r="E485" s="22"/>
      <c r="F485" s="22"/>
      <c r="G485" s="22"/>
      <c r="H485" s="22"/>
      <c r="I485" s="22"/>
      <c r="J485" s="22"/>
      <c r="K485" s="22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</row>
    <row r="486" spans="1:26" ht="13.5" customHeight="1">
      <c r="A486" s="22"/>
      <c r="B486" s="22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</row>
    <row r="487" spans="1:26" ht="13.5" customHeight="1">
      <c r="A487" s="22"/>
      <c r="B487" s="22"/>
      <c r="C487" s="22"/>
      <c r="D487" s="22"/>
      <c r="E487" s="22"/>
      <c r="F487" s="22"/>
      <c r="G487" s="22"/>
      <c r="H487" s="22"/>
      <c r="I487" s="22"/>
      <c r="J487" s="22"/>
      <c r="K487" s="22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</row>
    <row r="488" spans="1:26" ht="13.5" customHeight="1">
      <c r="A488" s="22"/>
      <c r="B488" s="22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</row>
    <row r="489" spans="1:26" ht="13.5" customHeight="1">
      <c r="A489" s="22"/>
      <c r="B489" s="22"/>
      <c r="C489" s="22"/>
      <c r="D489" s="22"/>
      <c r="E489" s="22"/>
      <c r="F489" s="22"/>
      <c r="G489" s="22"/>
      <c r="H489" s="22"/>
      <c r="I489" s="22"/>
      <c r="J489" s="22"/>
      <c r="K489" s="22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</row>
    <row r="490" spans="1:26" ht="13.5" customHeight="1">
      <c r="A490" s="22"/>
      <c r="B490" s="22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</row>
    <row r="491" spans="1:26" ht="13.5" customHeight="1">
      <c r="A491" s="22"/>
      <c r="B491" s="22"/>
      <c r="C491" s="22"/>
      <c r="D491" s="22"/>
      <c r="E491" s="22"/>
      <c r="F491" s="22"/>
      <c r="G491" s="22"/>
      <c r="H491" s="22"/>
      <c r="I491" s="22"/>
      <c r="J491" s="22"/>
      <c r="K491" s="22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</row>
    <row r="492" spans="1:26" ht="13.5" customHeight="1">
      <c r="A492" s="22"/>
      <c r="B492" s="22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</row>
    <row r="493" spans="1:26" ht="13.5" customHeight="1">
      <c r="A493" s="22"/>
      <c r="B493" s="22"/>
      <c r="C493" s="22"/>
      <c r="D493" s="22"/>
      <c r="E493" s="22"/>
      <c r="F493" s="22"/>
      <c r="G493" s="22"/>
      <c r="H493" s="22"/>
      <c r="I493" s="22"/>
      <c r="J493" s="22"/>
      <c r="K493" s="22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</row>
    <row r="494" spans="1:26" ht="13.5" customHeight="1">
      <c r="A494" s="22"/>
      <c r="B494" s="22"/>
      <c r="C494" s="22"/>
      <c r="D494" s="22"/>
      <c r="E494" s="22"/>
      <c r="F494" s="22"/>
      <c r="G494" s="22"/>
      <c r="H494" s="22"/>
      <c r="I494" s="22"/>
      <c r="J494" s="22"/>
      <c r="K494" s="22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</row>
    <row r="495" spans="1:26" ht="13.5" customHeight="1">
      <c r="A495" s="22"/>
      <c r="B495" s="22"/>
      <c r="C495" s="22"/>
      <c r="D495" s="22"/>
      <c r="E495" s="22"/>
      <c r="F495" s="22"/>
      <c r="G495" s="22"/>
      <c r="H495" s="22"/>
      <c r="I495" s="22"/>
      <c r="J495" s="22"/>
      <c r="K495" s="22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</row>
    <row r="496" spans="1:26" ht="13.5" customHeight="1">
      <c r="A496" s="22"/>
      <c r="B496" s="22"/>
      <c r="C496" s="22"/>
      <c r="D496" s="22"/>
      <c r="E496" s="22"/>
      <c r="F496" s="22"/>
      <c r="G496" s="22"/>
      <c r="H496" s="22"/>
      <c r="I496" s="22"/>
      <c r="J496" s="22"/>
      <c r="K496" s="22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</row>
    <row r="497" spans="1:26" ht="13.5" customHeight="1">
      <c r="A497" s="22"/>
      <c r="B497" s="22"/>
      <c r="C497" s="22"/>
      <c r="D497" s="22"/>
      <c r="E497" s="22"/>
      <c r="F497" s="22"/>
      <c r="G497" s="22"/>
      <c r="H497" s="22"/>
      <c r="I497" s="22"/>
      <c r="J497" s="22"/>
      <c r="K497" s="22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</row>
    <row r="498" spans="1:26" ht="13.5" customHeight="1">
      <c r="A498" s="22"/>
      <c r="B498" s="22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</row>
    <row r="499" spans="1:26" ht="13.5" customHeight="1">
      <c r="A499" s="22"/>
      <c r="B499" s="22"/>
      <c r="C499" s="22"/>
      <c r="D499" s="22"/>
      <c r="E499" s="22"/>
      <c r="F499" s="22"/>
      <c r="G499" s="22"/>
      <c r="H499" s="22"/>
      <c r="I499" s="22"/>
      <c r="J499" s="22"/>
      <c r="K499" s="22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</row>
    <row r="500" spans="1:26" ht="13.5" customHeight="1">
      <c r="A500" s="22"/>
      <c r="B500" s="22"/>
      <c r="C500" s="22"/>
      <c r="D500" s="22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</row>
    <row r="501" spans="1:26" ht="13.5" customHeight="1">
      <c r="A501" s="22"/>
      <c r="B501" s="22"/>
      <c r="C501" s="22"/>
      <c r="D501" s="22"/>
      <c r="E501" s="22"/>
      <c r="F501" s="22"/>
      <c r="G501" s="22"/>
      <c r="H501" s="22"/>
      <c r="I501" s="22"/>
      <c r="J501" s="22"/>
      <c r="K501" s="22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</row>
    <row r="502" spans="1:26" ht="13.5" customHeight="1">
      <c r="A502" s="22"/>
      <c r="B502" s="22"/>
      <c r="C502" s="22"/>
      <c r="D502" s="22"/>
      <c r="E502" s="22"/>
      <c r="F502" s="22"/>
      <c r="G502" s="22"/>
      <c r="H502" s="22"/>
      <c r="I502" s="22"/>
      <c r="J502" s="22"/>
      <c r="K502" s="22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</row>
    <row r="503" spans="1:26" ht="13.5" customHeight="1">
      <c r="A503" s="22"/>
      <c r="B503" s="22"/>
      <c r="C503" s="22"/>
      <c r="D503" s="22"/>
      <c r="E503" s="22"/>
      <c r="F503" s="22"/>
      <c r="G503" s="22"/>
      <c r="H503" s="22"/>
      <c r="I503" s="22"/>
      <c r="J503" s="22"/>
      <c r="K503" s="22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</row>
    <row r="504" spans="1:26" ht="13.5" customHeight="1">
      <c r="A504" s="22"/>
      <c r="B504" s="22"/>
      <c r="C504" s="22"/>
      <c r="D504" s="22"/>
      <c r="E504" s="22"/>
      <c r="F504" s="22"/>
      <c r="G504" s="22"/>
      <c r="H504" s="22"/>
      <c r="I504" s="22"/>
      <c r="J504" s="22"/>
      <c r="K504" s="22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</row>
    <row r="505" spans="1:26" ht="13.5" customHeight="1">
      <c r="A505" s="22"/>
      <c r="B505" s="22"/>
      <c r="C505" s="22"/>
      <c r="D505" s="22"/>
      <c r="E505" s="22"/>
      <c r="F505" s="22"/>
      <c r="G505" s="22"/>
      <c r="H505" s="22"/>
      <c r="I505" s="22"/>
      <c r="J505" s="22"/>
      <c r="K505" s="22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</row>
    <row r="506" spans="1:26" ht="13.5" customHeight="1">
      <c r="A506" s="22"/>
      <c r="B506" s="22"/>
      <c r="C506" s="22"/>
      <c r="D506" s="22"/>
      <c r="E506" s="22"/>
      <c r="F506" s="22"/>
      <c r="G506" s="22"/>
      <c r="H506" s="22"/>
      <c r="I506" s="22"/>
      <c r="J506" s="22"/>
      <c r="K506" s="22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</row>
    <row r="507" spans="1:26" ht="13.5" customHeight="1">
      <c r="A507" s="22"/>
      <c r="B507" s="22"/>
      <c r="C507" s="22"/>
      <c r="D507" s="22"/>
      <c r="E507" s="22"/>
      <c r="F507" s="22"/>
      <c r="G507" s="22"/>
      <c r="H507" s="22"/>
      <c r="I507" s="22"/>
      <c r="J507" s="22"/>
      <c r="K507" s="22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</row>
    <row r="508" spans="1:26" ht="13.5" customHeight="1">
      <c r="A508" s="22"/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</row>
    <row r="509" spans="1:26" ht="13.5" customHeight="1">
      <c r="A509" s="22"/>
      <c r="B509" s="22"/>
      <c r="C509" s="22"/>
      <c r="D509" s="22"/>
      <c r="E509" s="22"/>
      <c r="F509" s="22"/>
      <c r="G509" s="22"/>
      <c r="H509" s="22"/>
      <c r="I509" s="22"/>
      <c r="J509" s="22"/>
      <c r="K509" s="22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</row>
    <row r="510" spans="1:26" ht="13.5" customHeight="1">
      <c r="A510" s="22"/>
      <c r="B510" s="22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</row>
    <row r="511" spans="1:26" ht="13.5" customHeight="1">
      <c r="A511" s="22"/>
      <c r="B511" s="22"/>
      <c r="C511" s="22"/>
      <c r="D511" s="22"/>
      <c r="E511" s="22"/>
      <c r="F511" s="22"/>
      <c r="G511" s="22"/>
      <c r="H511" s="22"/>
      <c r="I511" s="22"/>
      <c r="J511" s="22"/>
      <c r="K511" s="22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</row>
    <row r="512" spans="1:26" ht="13.5" customHeight="1">
      <c r="A512" s="22"/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</row>
    <row r="513" spans="1:26" ht="13.5" customHeight="1">
      <c r="A513" s="22"/>
      <c r="B513" s="22"/>
      <c r="C513" s="22"/>
      <c r="D513" s="22"/>
      <c r="E513" s="22"/>
      <c r="F513" s="22"/>
      <c r="G513" s="22"/>
      <c r="H513" s="22"/>
      <c r="I513" s="22"/>
      <c r="J513" s="22"/>
      <c r="K513" s="22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</row>
    <row r="514" spans="1:26" ht="13.5" customHeight="1">
      <c r="A514" s="22"/>
      <c r="B514" s="22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</row>
    <row r="515" spans="1:26" ht="13.5" customHeight="1">
      <c r="A515" s="22"/>
      <c r="B515" s="22"/>
      <c r="C515" s="22"/>
      <c r="D515" s="22"/>
      <c r="E515" s="22"/>
      <c r="F515" s="22"/>
      <c r="G515" s="22"/>
      <c r="H515" s="22"/>
      <c r="I515" s="22"/>
      <c r="J515" s="22"/>
      <c r="K515" s="22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</row>
    <row r="516" spans="1:26" ht="13.5" customHeight="1">
      <c r="A516" s="22"/>
      <c r="B516" s="22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</row>
    <row r="517" spans="1:26" ht="13.5" customHeight="1">
      <c r="A517" s="22"/>
      <c r="B517" s="22"/>
      <c r="C517" s="22"/>
      <c r="D517" s="22"/>
      <c r="E517" s="22"/>
      <c r="F517" s="22"/>
      <c r="G517" s="22"/>
      <c r="H517" s="22"/>
      <c r="I517" s="22"/>
      <c r="J517" s="22"/>
      <c r="K517" s="22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</row>
    <row r="518" spans="1:26" ht="13.5" customHeight="1">
      <c r="A518" s="22"/>
      <c r="B518" s="22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</row>
    <row r="519" spans="1:26" ht="13.5" customHeight="1">
      <c r="A519" s="22"/>
      <c r="B519" s="22"/>
      <c r="C519" s="22"/>
      <c r="D519" s="22"/>
      <c r="E519" s="22"/>
      <c r="F519" s="22"/>
      <c r="G519" s="22"/>
      <c r="H519" s="22"/>
      <c r="I519" s="22"/>
      <c r="J519" s="22"/>
      <c r="K519" s="22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</row>
    <row r="520" spans="1:26" ht="13.5" customHeight="1">
      <c r="A520" s="22"/>
      <c r="B520" s="22"/>
      <c r="C520" s="22"/>
      <c r="D520" s="22"/>
      <c r="E520" s="22"/>
      <c r="F520" s="22"/>
      <c r="G520" s="22"/>
      <c r="H520" s="22"/>
      <c r="I520" s="22"/>
      <c r="J520" s="22"/>
      <c r="K520" s="22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</row>
    <row r="521" spans="1:26" ht="13.5" customHeight="1">
      <c r="A521" s="22"/>
      <c r="B521" s="22"/>
      <c r="C521" s="22"/>
      <c r="D521" s="22"/>
      <c r="E521" s="22"/>
      <c r="F521" s="22"/>
      <c r="G521" s="22"/>
      <c r="H521" s="22"/>
      <c r="I521" s="22"/>
      <c r="J521" s="22"/>
      <c r="K521" s="22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</row>
    <row r="522" spans="1:26" ht="13.5" customHeight="1">
      <c r="A522" s="22"/>
      <c r="B522" s="22"/>
      <c r="C522" s="22"/>
      <c r="D522" s="22"/>
      <c r="E522" s="22"/>
      <c r="F522" s="22"/>
      <c r="G522" s="22"/>
      <c r="H522" s="22"/>
      <c r="I522" s="22"/>
      <c r="J522" s="22"/>
      <c r="K522" s="22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</row>
    <row r="523" spans="1:26" ht="13.5" customHeight="1">
      <c r="A523" s="22"/>
      <c r="B523" s="22"/>
      <c r="C523" s="22"/>
      <c r="D523" s="22"/>
      <c r="E523" s="22"/>
      <c r="F523" s="22"/>
      <c r="G523" s="22"/>
      <c r="H523" s="22"/>
      <c r="I523" s="22"/>
      <c r="J523" s="22"/>
      <c r="K523" s="22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</row>
    <row r="524" spans="1:26" ht="13.5" customHeight="1">
      <c r="A524" s="22"/>
      <c r="B524" s="22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</row>
    <row r="525" spans="1:26" ht="13.5" customHeight="1">
      <c r="A525" s="22"/>
      <c r="B525" s="22"/>
      <c r="C525" s="22"/>
      <c r="D525" s="22"/>
      <c r="E525" s="22"/>
      <c r="F525" s="22"/>
      <c r="G525" s="22"/>
      <c r="H525" s="22"/>
      <c r="I525" s="22"/>
      <c r="J525" s="22"/>
      <c r="K525" s="22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</row>
    <row r="526" spans="1:26" ht="13.5" customHeight="1">
      <c r="A526" s="22"/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</row>
    <row r="527" spans="1:26" ht="13.5" customHeight="1">
      <c r="A527" s="22"/>
      <c r="B527" s="22"/>
      <c r="C527" s="22"/>
      <c r="D527" s="22"/>
      <c r="E527" s="22"/>
      <c r="F527" s="22"/>
      <c r="G527" s="22"/>
      <c r="H527" s="22"/>
      <c r="I527" s="22"/>
      <c r="J527" s="22"/>
      <c r="K527" s="22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</row>
    <row r="528" spans="1:26" ht="13.5" customHeight="1">
      <c r="A528" s="22"/>
      <c r="B528" s="22"/>
      <c r="C528" s="22"/>
      <c r="D528" s="22"/>
      <c r="E528" s="22"/>
      <c r="F528" s="22"/>
      <c r="G528" s="22"/>
      <c r="H528" s="22"/>
      <c r="I528" s="22"/>
      <c r="J528" s="22"/>
      <c r="K528" s="22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</row>
    <row r="529" spans="1:26" ht="13.5" customHeight="1">
      <c r="A529" s="22"/>
      <c r="B529" s="22"/>
      <c r="C529" s="22"/>
      <c r="D529" s="22"/>
      <c r="E529" s="22"/>
      <c r="F529" s="22"/>
      <c r="G529" s="22"/>
      <c r="H529" s="22"/>
      <c r="I529" s="22"/>
      <c r="J529" s="22"/>
      <c r="K529" s="22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</row>
    <row r="530" spans="1:26" ht="13.5" customHeight="1">
      <c r="A530" s="22"/>
      <c r="B530" s="22"/>
      <c r="C530" s="22"/>
      <c r="D530" s="22"/>
      <c r="E530" s="22"/>
      <c r="F530" s="22"/>
      <c r="G530" s="22"/>
      <c r="H530" s="22"/>
      <c r="I530" s="22"/>
      <c r="J530" s="22"/>
      <c r="K530" s="22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</row>
    <row r="531" spans="1:26" ht="13.5" customHeight="1">
      <c r="A531" s="22"/>
      <c r="B531" s="22"/>
      <c r="C531" s="22"/>
      <c r="D531" s="22"/>
      <c r="E531" s="22"/>
      <c r="F531" s="22"/>
      <c r="G531" s="22"/>
      <c r="H531" s="22"/>
      <c r="I531" s="22"/>
      <c r="J531" s="22"/>
      <c r="K531" s="22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</row>
    <row r="532" spans="1:26" ht="13.5" customHeight="1">
      <c r="A532" s="22"/>
      <c r="B532" s="22"/>
      <c r="C532" s="22"/>
      <c r="D532" s="22"/>
      <c r="E532" s="22"/>
      <c r="F532" s="22"/>
      <c r="G532" s="22"/>
      <c r="H532" s="22"/>
      <c r="I532" s="22"/>
      <c r="J532" s="22"/>
      <c r="K532" s="22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</row>
    <row r="533" spans="1:26" ht="13.5" customHeight="1">
      <c r="A533" s="22"/>
      <c r="B533" s="22"/>
      <c r="C533" s="22"/>
      <c r="D533" s="22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</row>
    <row r="534" spans="1:26" ht="13.5" customHeight="1">
      <c r="A534" s="22"/>
      <c r="B534" s="22"/>
      <c r="C534" s="22"/>
      <c r="D534" s="22"/>
      <c r="E534" s="22"/>
      <c r="F534" s="22"/>
      <c r="G534" s="22"/>
      <c r="H534" s="22"/>
      <c r="I534" s="22"/>
      <c r="J534" s="22"/>
      <c r="K534" s="22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</row>
    <row r="535" spans="1:26" ht="13.5" customHeight="1">
      <c r="A535" s="22"/>
      <c r="B535" s="22"/>
      <c r="C535" s="22"/>
      <c r="D535" s="22"/>
      <c r="E535" s="22"/>
      <c r="F535" s="22"/>
      <c r="G535" s="22"/>
      <c r="H535" s="22"/>
      <c r="I535" s="22"/>
      <c r="J535" s="22"/>
      <c r="K535" s="22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</row>
    <row r="536" spans="1:26" ht="13.5" customHeight="1">
      <c r="A536" s="22"/>
      <c r="B536" s="22"/>
      <c r="C536" s="22"/>
      <c r="D536" s="22"/>
      <c r="E536" s="22"/>
      <c r="F536" s="22"/>
      <c r="G536" s="22"/>
      <c r="H536" s="22"/>
      <c r="I536" s="22"/>
      <c r="J536" s="22"/>
      <c r="K536" s="22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</row>
    <row r="537" spans="1:26" ht="13.5" customHeight="1">
      <c r="A537" s="22"/>
      <c r="B537" s="22"/>
      <c r="C537" s="22"/>
      <c r="D537" s="22"/>
      <c r="E537" s="22"/>
      <c r="F537" s="22"/>
      <c r="G537" s="22"/>
      <c r="H537" s="22"/>
      <c r="I537" s="22"/>
      <c r="J537" s="22"/>
      <c r="K537" s="22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</row>
    <row r="538" spans="1:26" ht="13.5" customHeight="1">
      <c r="A538" s="22"/>
      <c r="B538" s="22"/>
      <c r="C538" s="22"/>
      <c r="D538" s="22"/>
      <c r="E538" s="22"/>
      <c r="F538" s="22"/>
      <c r="G538" s="22"/>
      <c r="H538" s="22"/>
      <c r="I538" s="22"/>
      <c r="J538" s="22"/>
      <c r="K538" s="22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</row>
    <row r="539" spans="1:26" ht="13.5" customHeight="1">
      <c r="A539" s="22"/>
      <c r="B539" s="22"/>
      <c r="C539" s="22"/>
      <c r="D539" s="22"/>
      <c r="E539" s="22"/>
      <c r="F539" s="22"/>
      <c r="G539" s="22"/>
      <c r="H539" s="22"/>
      <c r="I539" s="22"/>
      <c r="J539" s="22"/>
      <c r="K539" s="22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</row>
    <row r="540" spans="1:26" ht="13.5" customHeight="1">
      <c r="A540" s="22"/>
      <c r="B540" s="22"/>
      <c r="C540" s="22"/>
      <c r="D540" s="22"/>
      <c r="E540" s="22"/>
      <c r="F540" s="22"/>
      <c r="G540" s="22"/>
      <c r="H540" s="22"/>
      <c r="I540" s="22"/>
      <c r="J540" s="22"/>
      <c r="K540" s="22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</row>
    <row r="541" spans="1:26" ht="13.5" customHeight="1">
      <c r="A541" s="22"/>
      <c r="B541" s="22"/>
      <c r="C541" s="22"/>
      <c r="D541" s="22"/>
      <c r="E541" s="22"/>
      <c r="F541" s="22"/>
      <c r="G541" s="22"/>
      <c r="H541" s="22"/>
      <c r="I541" s="22"/>
      <c r="J541" s="22"/>
      <c r="K541" s="22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</row>
    <row r="542" spans="1:26" ht="13.5" customHeight="1">
      <c r="A542" s="22"/>
      <c r="B542" s="22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</row>
    <row r="543" spans="1:26" ht="13.5" customHeight="1">
      <c r="A543" s="22"/>
      <c r="B543" s="22"/>
      <c r="C543" s="22"/>
      <c r="D543" s="22"/>
      <c r="E543" s="22"/>
      <c r="F543" s="22"/>
      <c r="G543" s="22"/>
      <c r="H543" s="22"/>
      <c r="I543" s="22"/>
      <c r="J543" s="22"/>
      <c r="K543" s="22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</row>
    <row r="544" spans="1:26" ht="13.5" customHeight="1">
      <c r="A544" s="22"/>
      <c r="B544" s="22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</row>
    <row r="545" spans="1:26" ht="13.5" customHeight="1">
      <c r="A545" s="22"/>
      <c r="B545" s="22"/>
      <c r="C545" s="22"/>
      <c r="D545" s="22"/>
      <c r="E545" s="22"/>
      <c r="F545" s="22"/>
      <c r="G545" s="22"/>
      <c r="H545" s="22"/>
      <c r="I545" s="22"/>
      <c r="J545" s="22"/>
      <c r="K545" s="22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</row>
    <row r="546" spans="1:26" ht="13.5" customHeight="1">
      <c r="A546" s="22"/>
      <c r="B546" s="22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</row>
    <row r="547" spans="1:26" ht="13.5" customHeight="1">
      <c r="A547" s="22"/>
      <c r="B547" s="22"/>
      <c r="C547" s="22"/>
      <c r="D547" s="22"/>
      <c r="E547" s="22"/>
      <c r="F547" s="22"/>
      <c r="G547" s="22"/>
      <c r="H547" s="22"/>
      <c r="I547" s="22"/>
      <c r="J547" s="22"/>
      <c r="K547" s="22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</row>
    <row r="548" spans="1:26" ht="13.5" customHeight="1">
      <c r="A548" s="22"/>
      <c r="B548" s="22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</row>
    <row r="549" spans="1:26" ht="13.5" customHeight="1">
      <c r="A549" s="22"/>
      <c r="B549" s="22"/>
      <c r="C549" s="22"/>
      <c r="D549" s="22"/>
      <c r="E549" s="22"/>
      <c r="F549" s="22"/>
      <c r="G549" s="22"/>
      <c r="H549" s="22"/>
      <c r="I549" s="22"/>
      <c r="J549" s="22"/>
      <c r="K549" s="22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</row>
    <row r="550" spans="1:26" ht="13.5" customHeight="1">
      <c r="A550" s="22"/>
      <c r="B550" s="22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</row>
    <row r="551" spans="1:26" ht="13.5" customHeight="1">
      <c r="A551" s="22"/>
      <c r="B551" s="22"/>
      <c r="C551" s="22"/>
      <c r="D551" s="22"/>
      <c r="E551" s="22"/>
      <c r="F551" s="22"/>
      <c r="G551" s="22"/>
      <c r="H551" s="22"/>
      <c r="I551" s="22"/>
      <c r="J551" s="22"/>
      <c r="K551" s="22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</row>
    <row r="552" spans="1:26" ht="13.5" customHeight="1">
      <c r="A552" s="22"/>
      <c r="B552" s="22"/>
      <c r="C552" s="22"/>
      <c r="D552" s="22"/>
      <c r="E552" s="22"/>
      <c r="F552" s="22"/>
      <c r="G552" s="22"/>
      <c r="H552" s="22"/>
      <c r="I552" s="22"/>
      <c r="J552" s="22"/>
      <c r="K552" s="22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</row>
    <row r="553" spans="1:26" ht="13.5" customHeight="1">
      <c r="A553" s="22"/>
      <c r="B553" s="22"/>
      <c r="C553" s="22"/>
      <c r="D553" s="22"/>
      <c r="E553" s="22"/>
      <c r="F553" s="22"/>
      <c r="G553" s="22"/>
      <c r="H553" s="22"/>
      <c r="I553" s="22"/>
      <c r="J553" s="22"/>
      <c r="K553" s="22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</row>
    <row r="554" spans="1:26" ht="13.5" customHeight="1">
      <c r="A554" s="22"/>
      <c r="B554" s="22"/>
      <c r="C554" s="22"/>
      <c r="D554" s="22"/>
      <c r="E554" s="22"/>
      <c r="F554" s="22"/>
      <c r="G554" s="22"/>
      <c r="H554" s="22"/>
      <c r="I554" s="22"/>
      <c r="J554" s="22"/>
      <c r="K554" s="22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</row>
    <row r="555" spans="1:26" ht="13.5" customHeight="1">
      <c r="A555" s="22"/>
      <c r="B555" s="22"/>
      <c r="C555" s="22"/>
      <c r="D555" s="22"/>
      <c r="E555" s="22"/>
      <c r="F555" s="22"/>
      <c r="G555" s="22"/>
      <c r="H555" s="22"/>
      <c r="I555" s="22"/>
      <c r="J555" s="22"/>
      <c r="K555" s="22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</row>
    <row r="556" spans="1:26" ht="13.5" customHeight="1">
      <c r="A556" s="22"/>
      <c r="B556" s="22"/>
      <c r="C556" s="22"/>
      <c r="D556" s="22"/>
      <c r="E556" s="22"/>
      <c r="F556" s="22"/>
      <c r="G556" s="22"/>
      <c r="H556" s="22"/>
      <c r="I556" s="22"/>
      <c r="J556" s="22"/>
      <c r="K556" s="22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</row>
    <row r="557" spans="1:26" ht="13.5" customHeight="1">
      <c r="A557" s="22"/>
      <c r="B557" s="22"/>
      <c r="C557" s="22"/>
      <c r="D557" s="22"/>
      <c r="E557" s="22"/>
      <c r="F557" s="22"/>
      <c r="G557" s="22"/>
      <c r="H557" s="22"/>
      <c r="I557" s="22"/>
      <c r="J557" s="22"/>
      <c r="K557" s="22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</row>
    <row r="558" spans="1:26" ht="13.5" customHeight="1">
      <c r="A558" s="22"/>
      <c r="B558" s="22"/>
      <c r="C558" s="22"/>
      <c r="D558" s="22"/>
      <c r="E558" s="22"/>
      <c r="F558" s="22"/>
      <c r="G558" s="22"/>
      <c r="H558" s="22"/>
      <c r="I558" s="22"/>
      <c r="J558" s="22"/>
      <c r="K558" s="22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</row>
    <row r="559" spans="1:26" ht="13.5" customHeight="1">
      <c r="A559" s="22"/>
      <c r="B559" s="22"/>
      <c r="C559" s="22"/>
      <c r="D559" s="22"/>
      <c r="E559" s="22"/>
      <c r="F559" s="22"/>
      <c r="G559" s="22"/>
      <c r="H559" s="22"/>
      <c r="I559" s="22"/>
      <c r="J559" s="22"/>
      <c r="K559" s="22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</row>
    <row r="560" spans="1:26" ht="13.5" customHeight="1">
      <c r="A560" s="22"/>
      <c r="B560" s="22"/>
      <c r="C560" s="22"/>
      <c r="D560" s="22"/>
      <c r="E560" s="22"/>
      <c r="F560" s="22"/>
      <c r="G560" s="22"/>
      <c r="H560" s="22"/>
      <c r="I560" s="22"/>
      <c r="J560" s="22"/>
      <c r="K560" s="22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</row>
    <row r="561" spans="1:26" ht="13.5" customHeight="1">
      <c r="A561" s="22"/>
      <c r="B561" s="22"/>
      <c r="C561" s="22"/>
      <c r="D561" s="22"/>
      <c r="E561" s="22"/>
      <c r="F561" s="22"/>
      <c r="G561" s="22"/>
      <c r="H561" s="22"/>
      <c r="I561" s="22"/>
      <c r="J561" s="22"/>
      <c r="K561" s="22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</row>
    <row r="562" spans="1:26" ht="13.5" customHeight="1">
      <c r="A562" s="22"/>
      <c r="B562" s="22"/>
      <c r="C562" s="22"/>
      <c r="D562" s="22"/>
      <c r="E562" s="22"/>
      <c r="F562" s="22"/>
      <c r="G562" s="22"/>
      <c r="H562" s="22"/>
      <c r="I562" s="22"/>
      <c r="J562" s="22"/>
      <c r="K562" s="22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</row>
    <row r="563" spans="1:26" ht="13.5" customHeight="1">
      <c r="A563" s="22"/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</row>
    <row r="564" spans="1:26" ht="13.5" customHeight="1">
      <c r="A564" s="22"/>
      <c r="B564" s="22"/>
      <c r="C564" s="22"/>
      <c r="D564" s="22"/>
      <c r="E564" s="22"/>
      <c r="F564" s="22"/>
      <c r="G564" s="22"/>
      <c r="H564" s="22"/>
      <c r="I564" s="22"/>
      <c r="J564" s="22"/>
      <c r="K564" s="22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</row>
    <row r="565" spans="1:26" ht="13.5" customHeight="1">
      <c r="A565" s="22"/>
      <c r="B565" s="22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</row>
    <row r="566" spans="1:26" ht="13.5" customHeight="1">
      <c r="A566" s="22"/>
      <c r="B566" s="22"/>
      <c r="C566" s="22"/>
      <c r="D566" s="22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</row>
    <row r="567" spans="1:26" ht="13.5" customHeight="1">
      <c r="A567" s="22"/>
      <c r="B567" s="22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</row>
    <row r="568" spans="1:26" ht="13.5" customHeight="1">
      <c r="A568" s="22"/>
      <c r="B568" s="22"/>
      <c r="C568" s="22"/>
      <c r="D568" s="22"/>
      <c r="E568" s="22"/>
      <c r="F568" s="22"/>
      <c r="G568" s="22"/>
      <c r="H568" s="22"/>
      <c r="I568" s="22"/>
      <c r="J568" s="22"/>
      <c r="K568" s="22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</row>
    <row r="569" spans="1:26" ht="13.5" customHeight="1">
      <c r="A569" s="22"/>
      <c r="B569" s="22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</row>
    <row r="570" spans="1:26" ht="13.5" customHeight="1">
      <c r="A570" s="22"/>
      <c r="B570" s="22"/>
      <c r="C570" s="22"/>
      <c r="D570" s="22"/>
      <c r="E570" s="22"/>
      <c r="F570" s="22"/>
      <c r="G570" s="22"/>
      <c r="H570" s="22"/>
      <c r="I570" s="22"/>
      <c r="J570" s="22"/>
      <c r="K570" s="22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</row>
    <row r="571" spans="1:26" ht="13.5" customHeight="1">
      <c r="A571" s="22"/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</row>
    <row r="572" spans="1:26" ht="13.5" customHeight="1">
      <c r="A572" s="22"/>
      <c r="B572" s="22"/>
      <c r="C572" s="22"/>
      <c r="D572" s="22"/>
      <c r="E572" s="22"/>
      <c r="F572" s="22"/>
      <c r="G572" s="22"/>
      <c r="H572" s="22"/>
      <c r="I572" s="22"/>
      <c r="J572" s="22"/>
      <c r="K572" s="22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</row>
    <row r="573" spans="1:26" ht="13.5" customHeight="1">
      <c r="A573" s="22"/>
      <c r="B573" s="22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</row>
    <row r="574" spans="1:26" ht="13.5" customHeight="1">
      <c r="A574" s="22"/>
      <c r="B574" s="22"/>
      <c r="C574" s="22"/>
      <c r="D574" s="22"/>
      <c r="E574" s="22"/>
      <c r="F574" s="22"/>
      <c r="G574" s="22"/>
      <c r="H574" s="22"/>
      <c r="I574" s="22"/>
      <c r="J574" s="22"/>
      <c r="K574" s="22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</row>
    <row r="575" spans="1:26" ht="13.5" customHeight="1">
      <c r="A575" s="22"/>
      <c r="B575" s="22"/>
      <c r="C575" s="22"/>
      <c r="D575" s="22"/>
      <c r="E575" s="22"/>
      <c r="F575" s="22"/>
      <c r="G575" s="22"/>
      <c r="H575" s="22"/>
      <c r="I575" s="22"/>
      <c r="J575" s="22"/>
      <c r="K575" s="22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</row>
    <row r="576" spans="1:26" ht="13.5" customHeight="1">
      <c r="A576" s="22"/>
      <c r="B576" s="22"/>
      <c r="C576" s="22"/>
      <c r="D576" s="22"/>
      <c r="E576" s="22"/>
      <c r="F576" s="22"/>
      <c r="G576" s="22"/>
      <c r="H576" s="22"/>
      <c r="I576" s="22"/>
      <c r="J576" s="22"/>
      <c r="K576" s="22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</row>
    <row r="577" spans="1:26" ht="13.5" customHeight="1">
      <c r="A577" s="22"/>
      <c r="B577" s="22"/>
      <c r="C577" s="22"/>
      <c r="D577" s="22"/>
      <c r="E577" s="22"/>
      <c r="F577" s="22"/>
      <c r="G577" s="22"/>
      <c r="H577" s="22"/>
      <c r="I577" s="22"/>
      <c r="J577" s="22"/>
      <c r="K577" s="22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</row>
    <row r="578" spans="1:26" ht="13.5" customHeight="1">
      <c r="A578" s="22"/>
      <c r="B578" s="22"/>
      <c r="C578" s="22"/>
      <c r="D578" s="22"/>
      <c r="E578" s="22"/>
      <c r="F578" s="22"/>
      <c r="G578" s="22"/>
      <c r="H578" s="22"/>
      <c r="I578" s="22"/>
      <c r="J578" s="22"/>
      <c r="K578" s="22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</row>
    <row r="579" spans="1:26" ht="13.5" customHeight="1">
      <c r="A579" s="22"/>
      <c r="B579" s="22"/>
      <c r="C579" s="22"/>
      <c r="D579" s="22"/>
      <c r="E579" s="22"/>
      <c r="F579" s="22"/>
      <c r="G579" s="22"/>
      <c r="H579" s="22"/>
      <c r="I579" s="22"/>
      <c r="J579" s="22"/>
      <c r="K579" s="22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</row>
    <row r="580" spans="1:26" ht="13.5" customHeight="1">
      <c r="A580" s="22"/>
      <c r="B580" s="22"/>
      <c r="C580" s="22"/>
      <c r="D580" s="22"/>
      <c r="E580" s="22"/>
      <c r="F580" s="22"/>
      <c r="G580" s="22"/>
      <c r="H580" s="22"/>
      <c r="I580" s="22"/>
      <c r="J580" s="22"/>
      <c r="K580" s="22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</row>
    <row r="581" spans="1:26" ht="13.5" customHeight="1">
      <c r="A581" s="22"/>
      <c r="B581" s="22"/>
      <c r="C581" s="22"/>
      <c r="D581" s="22"/>
      <c r="E581" s="22"/>
      <c r="F581" s="22"/>
      <c r="G581" s="22"/>
      <c r="H581" s="22"/>
      <c r="I581" s="22"/>
      <c r="J581" s="22"/>
      <c r="K581" s="22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</row>
    <row r="582" spans="1:26" ht="13.5" customHeight="1">
      <c r="A582" s="22"/>
      <c r="B582" s="22"/>
      <c r="C582" s="22"/>
      <c r="D582" s="22"/>
      <c r="E582" s="22"/>
      <c r="F582" s="22"/>
      <c r="G582" s="22"/>
      <c r="H582" s="22"/>
      <c r="I582" s="22"/>
      <c r="J582" s="22"/>
      <c r="K582" s="22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</row>
    <row r="583" spans="1:26" ht="13.5" customHeight="1">
      <c r="A583" s="22"/>
      <c r="B583" s="22"/>
      <c r="C583" s="22"/>
      <c r="D583" s="22"/>
      <c r="E583" s="22"/>
      <c r="F583" s="22"/>
      <c r="G583" s="22"/>
      <c r="H583" s="22"/>
      <c r="I583" s="22"/>
      <c r="J583" s="22"/>
      <c r="K583" s="22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</row>
    <row r="584" spans="1:26" ht="13.5" customHeight="1">
      <c r="A584" s="22"/>
      <c r="B584" s="22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</row>
    <row r="585" spans="1:26" ht="13.5" customHeight="1">
      <c r="A585" s="22"/>
      <c r="B585" s="22"/>
      <c r="C585" s="22"/>
      <c r="D585" s="22"/>
      <c r="E585" s="22"/>
      <c r="F585" s="22"/>
      <c r="G585" s="22"/>
      <c r="H585" s="22"/>
      <c r="I585" s="22"/>
      <c r="J585" s="22"/>
      <c r="K585" s="22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</row>
    <row r="586" spans="1:26" ht="13.5" customHeight="1">
      <c r="A586" s="22"/>
      <c r="B586" s="22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</row>
    <row r="587" spans="1:26" ht="13.5" customHeight="1">
      <c r="A587" s="22"/>
      <c r="B587" s="22"/>
      <c r="C587" s="22"/>
      <c r="D587" s="22"/>
      <c r="E587" s="22"/>
      <c r="F587" s="22"/>
      <c r="G587" s="22"/>
      <c r="H587" s="22"/>
      <c r="I587" s="22"/>
      <c r="J587" s="22"/>
      <c r="K587" s="22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</row>
    <row r="588" spans="1:26" ht="13.5" customHeight="1">
      <c r="A588" s="22"/>
      <c r="B588" s="22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</row>
    <row r="589" spans="1:26" ht="13.5" customHeight="1">
      <c r="A589" s="22"/>
      <c r="B589" s="22"/>
      <c r="C589" s="22"/>
      <c r="D589" s="22"/>
      <c r="E589" s="22"/>
      <c r="F589" s="22"/>
      <c r="G589" s="22"/>
      <c r="H589" s="22"/>
      <c r="I589" s="22"/>
      <c r="J589" s="22"/>
      <c r="K589" s="22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</row>
    <row r="590" spans="1:26" ht="13.5" customHeight="1">
      <c r="A590" s="22"/>
      <c r="B590" s="22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</row>
    <row r="591" spans="1:26" ht="13.5" customHeight="1">
      <c r="A591" s="22"/>
      <c r="B591" s="22"/>
      <c r="C591" s="22"/>
      <c r="D591" s="22"/>
      <c r="E591" s="22"/>
      <c r="F591" s="22"/>
      <c r="G591" s="22"/>
      <c r="H591" s="22"/>
      <c r="I591" s="22"/>
      <c r="J591" s="22"/>
      <c r="K591" s="22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</row>
    <row r="592" spans="1:26" ht="13.5" customHeight="1">
      <c r="A592" s="22"/>
      <c r="B592" s="22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</row>
    <row r="593" spans="1:26" ht="13.5" customHeight="1">
      <c r="A593" s="22"/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</row>
    <row r="594" spans="1:26" ht="13.5" customHeight="1">
      <c r="A594" s="22"/>
      <c r="B594" s="22"/>
      <c r="C594" s="22"/>
      <c r="D594" s="22"/>
      <c r="E594" s="22"/>
      <c r="F594" s="22"/>
      <c r="G594" s="22"/>
      <c r="H594" s="22"/>
      <c r="I594" s="22"/>
      <c r="J594" s="22"/>
      <c r="K594" s="22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</row>
    <row r="595" spans="1:26" ht="13.5" customHeight="1">
      <c r="A595" s="22"/>
      <c r="B595" s="22"/>
      <c r="C595" s="22"/>
      <c r="D595" s="22"/>
      <c r="E595" s="22"/>
      <c r="F595" s="22"/>
      <c r="G595" s="22"/>
      <c r="H595" s="22"/>
      <c r="I595" s="22"/>
      <c r="J595" s="22"/>
      <c r="K595" s="22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</row>
    <row r="596" spans="1:26" ht="13.5" customHeight="1">
      <c r="A596" s="22"/>
      <c r="B596" s="22"/>
      <c r="C596" s="22"/>
      <c r="D596" s="22"/>
      <c r="E596" s="22"/>
      <c r="F596" s="22"/>
      <c r="G596" s="22"/>
      <c r="H596" s="22"/>
      <c r="I596" s="22"/>
      <c r="J596" s="22"/>
      <c r="K596" s="22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</row>
    <row r="597" spans="1:26" ht="13.5" customHeight="1">
      <c r="A597" s="22"/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</row>
    <row r="598" spans="1:26" ht="13.5" customHeight="1">
      <c r="A598" s="22"/>
      <c r="B598" s="22"/>
      <c r="C598" s="22"/>
      <c r="D598" s="22"/>
      <c r="E598" s="22"/>
      <c r="F598" s="22"/>
      <c r="G598" s="22"/>
      <c r="H598" s="22"/>
      <c r="I598" s="22"/>
      <c r="J598" s="22"/>
      <c r="K598" s="22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</row>
    <row r="599" spans="1:26" ht="13.5" customHeight="1">
      <c r="A599" s="22"/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</row>
    <row r="600" spans="1:26" ht="13.5" customHeight="1">
      <c r="A600" s="22"/>
      <c r="B600" s="22"/>
      <c r="C600" s="22"/>
      <c r="D600" s="22"/>
      <c r="E600" s="22"/>
      <c r="F600" s="22"/>
      <c r="G600" s="22"/>
      <c r="H600" s="22"/>
      <c r="I600" s="22"/>
      <c r="J600" s="22"/>
      <c r="K600" s="22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</row>
    <row r="601" spans="1:26" ht="13.5" customHeight="1">
      <c r="A601" s="22"/>
      <c r="B601" s="22"/>
      <c r="C601" s="22"/>
      <c r="D601" s="22"/>
      <c r="E601" s="22"/>
      <c r="F601" s="22"/>
      <c r="G601" s="22"/>
      <c r="H601" s="22"/>
      <c r="I601" s="22"/>
      <c r="J601" s="22"/>
      <c r="K601" s="22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</row>
    <row r="602" spans="1:26" ht="13.5" customHeight="1">
      <c r="A602" s="22"/>
      <c r="B602" s="22"/>
      <c r="C602" s="22"/>
      <c r="D602" s="22"/>
      <c r="E602" s="22"/>
      <c r="F602" s="22"/>
      <c r="G602" s="22"/>
      <c r="H602" s="22"/>
      <c r="I602" s="22"/>
      <c r="J602" s="22"/>
      <c r="K602" s="22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</row>
    <row r="603" spans="1:26" ht="13.5" customHeight="1">
      <c r="A603" s="22"/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</row>
    <row r="604" spans="1:26" ht="13.5" customHeight="1">
      <c r="A604" s="22"/>
      <c r="B604" s="22"/>
      <c r="C604" s="22"/>
      <c r="D604" s="22"/>
      <c r="E604" s="22"/>
      <c r="F604" s="22"/>
      <c r="G604" s="22"/>
      <c r="H604" s="22"/>
      <c r="I604" s="22"/>
      <c r="J604" s="22"/>
      <c r="K604" s="22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</row>
    <row r="605" spans="1:26" ht="13.5" customHeight="1">
      <c r="A605" s="22"/>
      <c r="B605" s="22"/>
      <c r="C605" s="22"/>
      <c r="D605" s="22"/>
      <c r="E605" s="22"/>
      <c r="F605" s="22"/>
      <c r="G605" s="22"/>
      <c r="H605" s="22"/>
      <c r="I605" s="22"/>
      <c r="J605" s="22"/>
      <c r="K605" s="22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</row>
    <row r="606" spans="1:26" ht="13.5" customHeight="1">
      <c r="A606" s="22"/>
      <c r="B606" s="22"/>
      <c r="C606" s="22"/>
      <c r="D606" s="22"/>
      <c r="E606" s="22"/>
      <c r="F606" s="22"/>
      <c r="G606" s="22"/>
      <c r="H606" s="22"/>
      <c r="I606" s="22"/>
      <c r="J606" s="22"/>
      <c r="K606" s="22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</row>
    <row r="607" spans="1:26" ht="13.5" customHeight="1">
      <c r="A607" s="22"/>
      <c r="B607" s="22"/>
      <c r="C607" s="22"/>
      <c r="D607" s="22"/>
      <c r="E607" s="22"/>
      <c r="F607" s="22"/>
      <c r="G607" s="22"/>
      <c r="H607" s="22"/>
      <c r="I607" s="22"/>
      <c r="J607" s="22"/>
      <c r="K607" s="22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</row>
    <row r="608" spans="1:26" ht="13.5" customHeight="1">
      <c r="A608" s="22"/>
      <c r="B608" s="22"/>
      <c r="C608" s="22"/>
      <c r="D608" s="22"/>
      <c r="E608" s="22"/>
      <c r="F608" s="22"/>
      <c r="G608" s="22"/>
      <c r="H608" s="22"/>
      <c r="I608" s="22"/>
      <c r="J608" s="22"/>
      <c r="K608" s="22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</row>
    <row r="609" spans="1:26" ht="13.5" customHeight="1">
      <c r="A609" s="22"/>
      <c r="B609" s="22"/>
      <c r="C609" s="22"/>
      <c r="D609" s="22"/>
      <c r="E609" s="22"/>
      <c r="F609" s="22"/>
      <c r="G609" s="22"/>
      <c r="H609" s="22"/>
      <c r="I609" s="22"/>
      <c r="J609" s="22"/>
      <c r="K609" s="22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</row>
    <row r="610" spans="1:26" ht="13.5" customHeight="1">
      <c r="A610" s="22"/>
      <c r="B610" s="22"/>
      <c r="C610" s="22"/>
      <c r="D610" s="22"/>
      <c r="E610" s="22"/>
      <c r="F610" s="22"/>
      <c r="G610" s="22"/>
      <c r="H610" s="22"/>
      <c r="I610" s="22"/>
      <c r="J610" s="22"/>
      <c r="K610" s="22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</row>
    <row r="611" spans="1:26" ht="13.5" customHeight="1">
      <c r="A611" s="22"/>
      <c r="B611" s="22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</row>
    <row r="612" spans="1:26" ht="13.5" customHeight="1">
      <c r="A612" s="22"/>
      <c r="B612" s="22"/>
      <c r="C612" s="22"/>
      <c r="D612" s="22"/>
      <c r="E612" s="22"/>
      <c r="F612" s="22"/>
      <c r="G612" s="22"/>
      <c r="H612" s="22"/>
      <c r="I612" s="22"/>
      <c r="J612" s="22"/>
      <c r="K612" s="22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</row>
    <row r="613" spans="1:26" ht="13.5" customHeight="1">
      <c r="A613" s="22"/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</row>
    <row r="614" spans="1:26" ht="13.5" customHeight="1">
      <c r="A614" s="22"/>
      <c r="B614" s="22"/>
      <c r="C614" s="22"/>
      <c r="D614" s="22"/>
      <c r="E614" s="22"/>
      <c r="F614" s="22"/>
      <c r="G614" s="22"/>
      <c r="H614" s="22"/>
      <c r="I614" s="22"/>
      <c r="J614" s="22"/>
      <c r="K614" s="22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</row>
    <row r="615" spans="1:26" ht="13.5" customHeight="1">
      <c r="A615" s="22"/>
      <c r="B615" s="22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</row>
    <row r="616" spans="1:26" ht="13.5" customHeight="1">
      <c r="A616" s="22"/>
      <c r="B616" s="22"/>
      <c r="C616" s="22"/>
      <c r="D616" s="22"/>
      <c r="E616" s="22"/>
      <c r="F616" s="22"/>
      <c r="G616" s="22"/>
      <c r="H616" s="22"/>
      <c r="I616" s="22"/>
      <c r="J616" s="22"/>
      <c r="K616" s="22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</row>
    <row r="617" spans="1:26" ht="13.5" customHeight="1">
      <c r="A617" s="22"/>
      <c r="B617" s="22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</row>
    <row r="618" spans="1:26" ht="13.5" customHeight="1">
      <c r="A618" s="22"/>
      <c r="B618" s="22"/>
      <c r="C618" s="22"/>
      <c r="D618" s="22"/>
      <c r="E618" s="22"/>
      <c r="F618" s="22"/>
      <c r="G618" s="22"/>
      <c r="H618" s="22"/>
      <c r="I618" s="22"/>
      <c r="J618" s="22"/>
      <c r="K618" s="22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</row>
    <row r="619" spans="1:26" ht="13.5" customHeight="1">
      <c r="A619" s="22"/>
      <c r="B619" s="22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</row>
    <row r="620" spans="1:26" ht="13.5" customHeight="1">
      <c r="A620" s="22"/>
      <c r="B620" s="22"/>
      <c r="C620" s="22"/>
      <c r="D620" s="22"/>
      <c r="E620" s="22"/>
      <c r="F620" s="22"/>
      <c r="G620" s="22"/>
      <c r="H620" s="22"/>
      <c r="I620" s="22"/>
      <c r="J620" s="22"/>
      <c r="K620" s="22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</row>
    <row r="621" spans="1:26" ht="13.5" customHeight="1">
      <c r="A621" s="22"/>
      <c r="B621" s="22"/>
      <c r="C621" s="22"/>
      <c r="D621" s="22"/>
      <c r="E621" s="22"/>
      <c r="F621" s="22"/>
      <c r="G621" s="22"/>
      <c r="H621" s="22"/>
      <c r="I621" s="22"/>
      <c r="J621" s="22"/>
      <c r="K621" s="22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</row>
    <row r="622" spans="1:26" ht="13.5" customHeight="1">
      <c r="A622" s="22"/>
      <c r="B622" s="22"/>
      <c r="C622" s="22"/>
      <c r="D622" s="22"/>
      <c r="E622" s="22"/>
      <c r="F622" s="22"/>
      <c r="G622" s="22"/>
      <c r="H622" s="22"/>
      <c r="I622" s="22"/>
      <c r="J622" s="22"/>
      <c r="K622" s="22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</row>
    <row r="623" spans="1:26" ht="13.5" customHeight="1">
      <c r="A623" s="22"/>
      <c r="B623" s="22"/>
      <c r="C623" s="22"/>
      <c r="D623" s="22"/>
      <c r="E623" s="22"/>
      <c r="F623" s="22"/>
      <c r="G623" s="22"/>
      <c r="H623" s="22"/>
      <c r="I623" s="22"/>
      <c r="J623" s="22"/>
      <c r="K623" s="22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</row>
    <row r="624" spans="1:26" ht="13.5" customHeight="1">
      <c r="A624" s="22"/>
      <c r="B624" s="22"/>
      <c r="C624" s="22"/>
      <c r="D624" s="22"/>
      <c r="E624" s="22"/>
      <c r="F624" s="22"/>
      <c r="G624" s="22"/>
      <c r="H624" s="22"/>
      <c r="I624" s="22"/>
      <c r="J624" s="22"/>
      <c r="K624" s="22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</row>
    <row r="625" spans="1:26" ht="13.5" customHeight="1">
      <c r="A625" s="22"/>
      <c r="B625" s="22"/>
      <c r="C625" s="22"/>
      <c r="D625" s="22"/>
      <c r="E625" s="22"/>
      <c r="F625" s="22"/>
      <c r="G625" s="22"/>
      <c r="H625" s="22"/>
      <c r="I625" s="22"/>
      <c r="J625" s="22"/>
      <c r="K625" s="22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</row>
    <row r="626" spans="1:26" ht="13.5" customHeight="1">
      <c r="A626" s="22"/>
      <c r="B626" s="22"/>
      <c r="C626" s="22"/>
      <c r="D626" s="22"/>
      <c r="E626" s="22"/>
      <c r="F626" s="22"/>
      <c r="G626" s="22"/>
      <c r="H626" s="22"/>
      <c r="I626" s="22"/>
      <c r="J626" s="22"/>
      <c r="K626" s="22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</row>
    <row r="627" spans="1:26" ht="13.5" customHeight="1">
      <c r="A627" s="22"/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</row>
    <row r="628" spans="1:26" ht="13.5" customHeight="1">
      <c r="A628" s="22"/>
      <c r="B628" s="22"/>
      <c r="C628" s="22"/>
      <c r="D628" s="22"/>
      <c r="E628" s="22"/>
      <c r="F628" s="22"/>
      <c r="G628" s="22"/>
      <c r="H628" s="22"/>
      <c r="I628" s="22"/>
      <c r="J628" s="22"/>
      <c r="K628" s="22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</row>
    <row r="629" spans="1:26" ht="13.5" customHeight="1">
      <c r="A629" s="22"/>
      <c r="B629" s="22"/>
      <c r="C629" s="22"/>
      <c r="D629" s="22"/>
      <c r="E629" s="22"/>
      <c r="F629" s="22"/>
      <c r="G629" s="22"/>
      <c r="H629" s="22"/>
      <c r="I629" s="22"/>
      <c r="J629" s="22"/>
      <c r="K629" s="22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</row>
    <row r="630" spans="1:26" ht="13.5" customHeight="1">
      <c r="A630" s="22"/>
      <c r="B630" s="22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</row>
    <row r="631" spans="1:26" ht="13.5" customHeight="1">
      <c r="A631" s="22"/>
      <c r="B631" s="22"/>
      <c r="C631" s="22"/>
      <c r="D631" s="22"/>
      <c r="E631" s="22"/>
      <c r="F631" s="22"/>
      <c r="G631" s="22"/>
      <c r="H631" s="22"/>
      <c r="I631" s="22"/>
      <c r="J631" s="22"/>
      <c r="K631" s="22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</row>
    <row r="632" spans="1:26" ht="13.5" customHeight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</row>
    <row r="633" spans="1:26" ht="13.5" customHeight="1">
      <c r="A633" s="22"/>
      <c r="B633" s="22"/>
      <c r="C633" s="22"/>
      <c r="D633" s="22"/>
      <c r="E633" s="22"/>
      <c r="F633" s="22"/>
      <c r="G633" s="22"/>
      <c r="H633" s="22"/>
      <c r="I633" s="22"/>
      <c r="J633" s="22"/>
      <c r="K633" s="22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</row>
    <row r="634" spans="1:26" ht="13.5" customHeight="1">
      <c r="A634" s="22"/>
      <c r="B634" s="22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</row>
    <row r="635" spans="1:26" ht="13.5" customHeight="1">
      <c r="A635" s="22"/>
      <c r="B635" s="22"/>
      <c r="C635" s="22"/>
      <c r="D635" s="22"/>
      <c r="E635" s="22"/>
      <c r="F635" s="22"/>
      <c r="G635" s="22"/>
      <c r="H635" s="22"/>
      <c r="I635" s="22"/>
      <c r="J635" s="22"/>
      <c r="K635" s="22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</row>
    <row r="636" spans="1:26" ht="13.5" customHeight="1">
      <c r="A636" s="22"/>
      <c r="B636" s="22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</row>
    <row r="637" spans="1:26" ht="13.5" customHeight="1">
      <c r="A637" s="22"/>
      <c r="B637" s="22"/>
      <c r="C637" s="22"/>
      <c r="D637" s="22"/>
      <c r="E637" s="22"/>
      <c r="F637" s="22"/>
      <c r="G637" s="22"/>
      <c r="H637" s="22"/>
      <c r="I637" s="22"/>
      <c r="J637" s="22"/>
      <c r="K637" s="22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</row>
    <row r="638" spans="1:26" ht="13.5" customHeight="1">
      <c r="A638" s="22"/>
      <c r="B638" s="22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</row>
    <row r="639" spans="1:26" ht="13.5" customHeight="1">
      <c r="A639" s="22"/>
      <c r="B639" s="22"/>
      <c r="C639" s="22"/>
      <c r="D639" s="22"/>
      <c r="E639" s="22"/>
      <c r="F639" s="22"/>
      <c r="G639" s="22"/>
      <c r="H639" s="22"/>
      <c r="I639" s="22"/>
      <c r="J639" s="22"/>
      <c r="K639" s="22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</row>
    <row r="640" spans="1:26" ht="13.5" customHeight="1">
      <c r="A640" s="22"/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</row>
    <row r="641" spans="1:26" ht="13.5" customHeight="1">
      <c r="A641" s="22"/>
      <c r="B641" s="22"/>
      <c r="C641" s="22"/>
      <c r="D641" s="22"/>
      <c r="E641" s="22"/>
      <c r="F641" s="22"/>
      <c r="G641" s="22"/>
      <c r="H641" s="22"/>
      <c r="I641" s="22"/>
      <c r="J641" s="22"/>
      <c r="K641" s="22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</row>
    <row r="642" spans="1:26" ht="13.5" customHeight="1">
      <c r="A642" s="22"/>
      <c r="B642" s="22"/>
      <c r="C642" s="22"/>
      <c r="D642" s="22"/>
      <c r="E642" s="22"/>
      <c r="F642" s="22"/>
      <c r="G642" s="22"/>
      <c r="H642" s="22"/>
      <c r="I642" s="22"/>
      <c r="J642" s="22"/>
      <c r="K642" s="22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</row>
    <row r="643" spans="1:26" ht="13.5" customHeight="1">
      <c r="A643" s="22"/>
      <c r="B643" s="22"/>
      <c r="C643" s="22"/>
      <c r="D643" s="22"/>
      <c r="E643" s="22"/>
      <c r="F643" s="22"/>
      <c r="G643" s="22"/>
      <c r="H643" s="22"/>
      <c r="I643" s="22"/>
      <c r="J643" s="22"/>
      <c r="K643" s="22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</row>
    <row r="644" spans="1:26" ht="13.5" customHeight="1">
      <c r="A644" s="22"/>
      <c r="B644" s="22"/>
      <c r="C644" s="22"/>
      <c r="D644" s="22"/>
      <c r="E644" s="22"/>
      <c r="F644" s="22"/>
      <c r="G644" s="22"/>
      <c r="H644" s="22"/>
      <c r="I644" s="22"/>
      <c r="J644" s="22"/>
      <c r="K644" s="22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</row>
    <row r="645" spans="1:26" ht="13.5" customHeight="1">
      <c r="A645" s="22"/>
      <c r="B645" s="22"/>
      <c r="C645" s="22"/>
      <c r="D645" s="22"/>
      <c r="E645" s="22"/>
      <c r="F645" s="22"/>
      <c r="G645" s="22"/>
      <c r="H645" s="22"/>
      <c r="I645" s="22"/>
      <c r="J645" s="22"/>
      <c r="K645" s="22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</row>
    <row r="646" spans="1:26" ht="13.5" customHeight="1">
      <c r="A646" s="22"/>
      <c r="B646" s="22"/>
      <c r="C646" s="22"/>
      <c r="D646" s="22"/>
      <c r="E646" s="22"/>
      <c r="F646" s="22"/>
      <c r="G646" s="22"/>
      <c r="H646" s="22"/>
      <c r="I646" s="22"/>
      <c r="J646" s="22"/>
      <c r="K646" s="22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</row>
    <row r="647" spans="1:26" ht="13.5" customHeight="1">
      <c r="A647" s="22"/>
      <c r="B647" s="22"/>
      <c r="C647" s="22"/>
      <c r="D647" s="22"/>
      <c r="E647" s="22"/>
      <c r="F647" s="22"/>
      <c r="G647" s="22"/>
      <c r="H647" s="22"/>
      <c r="I647" s="22"/>
      <c r="J647" s="22"/>
      <c r="K647" s="22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</row>
    <row r="648" spans="1:26" ht="13.5" customHeight="1">
      <c r="A648" s="22"/>
      <c r="B648" s="22"/>
      <c r="C648" s="22"/>
      <c r="D648" s="22"/>
      <c r="E648" s="22"/>
      <c r="F648" s="22"/>
      <c r="G648" s="22"/>
      <c r="H648" s="22"/>
      <c r="I648" s="22"/>
      <c r="J648" s="22"/>
      <c r="K648" s="22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</row>
    <row r="649" spans="1:26" ht="13.5" customHeight="1">
      <c r="A649" s="22"/>
      <c r="B649" s="22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</row>
    <row r="650" spans="1:26" ht="13.5" customHeight="1">
      <c r="A650" s="22"/>
      <c r="B650" s="22"/>
      <c r="C650" s="22"/>
      <c r="D650" s="22"/>
      <c r="E650" s="22"/>
      <c r="F650" s="22"/>
      <c r="G650" s="22"/>
      <c r="H650" s="22"/>
      <c r="I650" s="22"/>
      <c r="J650" s="22"/>
      <c r="K650" s="22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</row>
    <row r="651" spans="1:26" ht="13.5" customHeight="1">
      <c r="A651" s="22"/>
      <c r="B651" s="22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</row>
    <row r="652" spans="1:26" ht="13.5" customHeight="1">
      <c r="A652" s="22"/>
      <c r="B652" s="22"/>
      <c r="C652" s="22"/>
      <c r="D652" s="22"/>
      <c r="E652" s="22"/>
      <c r="F652" s="22"/>
      <c r="G652" s="22"/>
      <c r="H652" s="22"/>
      <c r="I652" s="22"/>
      <c r="J652" s="22"/>
      <c r="K652" s="22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</row>
    <row r="653" spans="1:26" ht="13.5" customHeight="1">
      <c r="A653" s="22"/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</row>
    <row r="654" spans="1:26" ht="13.5" customHeight="1">
      <c r="A654" s="22"/>
      <c r="B654" s="22"/>
      <c r="C654" s="22"/>
      <c r="D654" s="22"/>
      <c r="E654" s="22"/>
      <c r="F654" s="22"/>
      <c r="G654" s="22"/>
      <c r="H654" s="22"/>
      <c r="I654" s="22"/>
      <c r="J654" s="22"/>
      <c r="K654" s="22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</row>
    <row r="655" spans="1:26" ht="13.5" customHeight="1">
      <c r="A655" s="22"/>
      <c r="B655" s="22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</row>
    <row r="656" spans="1:26" ht="13.5" customHeight="1">
      <c r="A656" s="22"/>
      <c r="B656" s="22"/>
      <c r="C656" s="22"/>
      <c r="D656" s="22"/>
      <c r="E656" s="22"/>
      <c r="F656" s="22"/>
      <c r="G656" s="22"/>
      <c r="H656" s="22"/>
      <c r="I656" s="22"/>
      <c r="J656" s="22"/>
      <c r="K656" s="22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</row>
    <row r="657" spans="1:26" ht="13.5" customHeight="1">
      <c r="A657" s="22"/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</row>
    <row r="658" spans="1:26" ht="13.5" customHeight="1">
      <c r="A658" s="22"/>
      <c r="B658" s="22"/>
      <c r="C658" s="22"/>
      <c r="D658" s="22"/>
      <c r="E658" s="22"/>
      <c r="F658" s="22"/>
      <c r="G658" s="22"/>
      <c r="H658" s="22"/>
      <c r="I658" s="22"/>
      <c r="J658" s="22"/>
      <c r="K658" s="22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</row>
    <row r="659" spans="1:26" ht="13.5" customHeight="1">
      <c r="A659" s="22"/>
      <c r="B659" s="22"/>
      <c r="C659" s="22"/>
      <c r="D659" s="22"/>
      <c r="E659" s="22"/>
      <c r="F659" s="22"/>
      <c r="G659" s="22"/>
      <c r="H659" s="22"/>
      <c r="I659" s="22"/>
      <c r="J659" s="22"/>
      <c r="K659" s="22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</row>
    <row r="660" spans="1:26" ht="13.5" customHeight="1">
      <c r="A660" s="22"/>
      <c r="B660" s="22"/>
      <c r="C660" s="22"/>
      <c r="D660" s="22"/>
      <c r="E660" s="22"/>
      <c r="F660" s="22"/>
      <c r="G660" s="22"/>
      <c r="H660" s="22"/>
      <c r="I660" s="22"/>
      <c r="J660" s="22"/>
      <c r="K660" s="22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</row>
    <row r="661" spans="1:26" ht="13.5" customHeight="1">
      <c r="A661" s="22"/>
      <c r="B661" s="22"/>
      <c r="C661" s="22"/>
      <c r="D661" s="22"/>
      <c r="E661" s="22"/>
      <c r="F661" s="22"/>
      <c r="G661" s="22"/>
      <c r="H661" s="22"/>
      <c r="I661" s="22"/>
      <c r="J661" s="22"/>
      <c r="K661" s="22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</row>
    <row r="662" spans="1:26" ht="13.5" customHeight="1">
      <c r="A662" s="22"/>
      <c r="B662" s="22"/>
      <c r="C662" s="22"/>
      <c r="D662" s="22"/>
      <c r="E662" s="22"/>
      <c r="F662" s="22"/>
      <c r="G662" s="22"/>
      <c r="H662" s="22"/>
      <c r="I662" s="22"/>
      <c r="J662" s="22"/>
      <c r="K662" s="22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</row>
    <row r="663" spans="1:26" ht="13.5" customHeight="1">
      <c r="A663" s="22"/>
      <c r="B663" s="22"/>
      <c r="C663" s="22"/>
      <c r="D663" s="22"/>
      <c r="E663" s="22"/>
      <c r="F663" s="22"/>
      <c r="G663" s="22"/>
      <c r="H663" s="22"/>
      <c r="I663" s="22"/>
      <c r="J663" s="22"/>
      <c r="K663" s="22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</row>
    <row r="664" spans="1:26" ht="13.5" customHeight="1">
      <c r="A664" s="22"/>
      <c r="B664" s="22"/>
      <c r="C664" s="22"/>
      <c r="D664" s="22"/>
      <c r="E664" s="22"/>
      <c r="F664" s="22"/>
      <c r="G664" s="22"/>
      <c r="H664" s="22"/>
      <c r="I664" s="22"/>
      <c r="J664" s="22"/>
      <c r="K664" s="22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</row>
    <row r="665" spans="1:26" ht="13.5" customHeight="1">
      <c r="A665" s="22"/>
      <c r="B665" s="22"/>
      <c r="C665" s="22"/>
      <c r="D665" s="22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</row>
    <row r="666" spans="1:26" ht="13.5" customHeight="1">
      <c r="A666" s="22"/>
      <c r="B666" s="22"/>
      <c r="C666" s="22"/>
      <c r="D666" s="22"/>
      <c r="E666" s="22"/>
      <c r="F666" s="22"/>
      <c r="G666" s="22"/>
      <c r="H666" s="22"/>
      <c r="I666" s="22"/>
      <c r="J666" s="22"/>
      <c r="K666" s="22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</row>
    <row r="667" spans="1:26" ht="13.5" customHeight="1">
      <c r="A667" s="22"/>
      <c r="B667" s="22"/>
      <c r="C667" s="22"/>
      <c r="D667" s="22"/>
      <c r="E667" s="22"/>
      <c r="F667" s="22"/>
      <c r="G667" s="22"/>
      <c r="H667" s="22"/>
      <c r="I667" s="22"/>
      <c r="J667" s="22"/>
      <c r="K667" s="22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</row>
    <row r="668" spans="1:26" ht="13.5" customHeight="1">
      <c r="A668" s="22"/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</row>
    <row r="669" spans="1:26" ht="13.5" customHeight="1">
      <c r="A669" s="22"/>
      <c r="B669" s="22"/>
      <c r="C669" s="22"/>
      <c r="D669" s="22"/>
      <c r="E669" s="22"/>
      <c r="F669" s="22"/>
      <c r="G669" s="22"/>
      <c r="H669" s="22"/>
      <c r="I669" s="22"/>
      <c r="J669" s="22"/>
      <c r="K669" s="22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</row>
    <row r="670" spans="1:26" ht="13.5" customHeight="1">
      <c r="A670" s="22"/>
      <c r="B670" s="22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</row>
    <row r="671" spans="1:26" ht="13.5" customHeight="1">
      <c r="A671" s="22"/>
      <c r="B671" s="22"/>
      <c r="C671" s="22"/>
      <c r="D671" s="22"/>
      <c r="E671" s="22"/>
      <c r="F671" s="22"/>
      <c r="G671" s="22"/>
      <c r="H671" s="22"/>
      <c r="I671" s="22"/>
      <c r="J671" s="22"/>
      <c r="K671" s="22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</row>
    <row r="672" spans="1:26" ht="13.5" customHeight="1">
      <c r="A672" s="22"/>
      <c r="B672" s="22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</row>
    <row r="673" spans="1:26" ht="13.5" customHeight="1">
      <c r="A673" s="22"/>
      <c r="B673" s="22"/>
      <c r="C673" s="22"/>
      <c r="D673" s="22"/>
      <c r="E673" s="22"/>
      <c r="F673" s="22"/>
      <c r="G673" s="22"/>
      <c r="H673" s="22"/>
      <c r="I673" s="22"/>
      <c r="J673" s="22"/>
      <c r="K673" s="22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</row>
    <row r="674" spans="1:26" ht="13.5" customHeight="1">
      <c r="A674" s="22"/>
      <c r="B674" s="22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</row>
    <row r="675" spans="1:26" ht="13.5" customHeight="1">
      <c r="A675" s="22"/>
      <c r="B675" s="22"/>
      <c r="C675" s="22"/>
      <c r="D675" s="22"/>
      <c r="E675" s="22"/>
      <c r="F675" s="22"/>
      <c r="G675" s="22"/>
      <c r="H675" s="22"/>
      <c r="I675" s="22"/>
      <c r="J675" s="22"/>
      <c r="K675" s="22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</row>
    <row r="676" spans="1:26" ht="13.5" customHeight="1">
      <c r="A676" s="22"/>
      <c r="B676" s="22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</row>
    <row r="677" spans="1:26" ht="13.5" customHeight="1">
      <c r="A677" s="22"/>
      <c r="B677" s="22"/>
      <c r="C677" s="22"/>
      <c r="D677" s="22"/>
      <c r="E677" s="22"/>
      <c r="F677" s="22"/>
      <c r="G677" s="22"/>
      <c r="H677" s="22"/>
      <c r="I677" s="22"/>
      <c r="J677" s="22"/>
      <c r="K677" s="22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</row>
    <row r="678" spans="1:26" ht="13.5" customHeight="1">
      <c r="A678" s="22"/>
      <c r="B678" s="22"/>
      <c r="C678" s="22"/>
      <c r="D678" s="22"/>
      <c r="E678" s="22"/>
      <c r="F678" s="22"/>
      <c r="G678" s="22"/>
      <c r="H678" s="22"/>
      <c r="I678" s="22"/>
      <c r="J678" s="22"/>
      <c r="K678" s="22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</row>
    <row r="679" spans="1:26" ht="13.5" customHeight="1">
      <c r="A679" s="22"/>
      <c r="B679" s="22"/>
      <c r="C679" s="22"/>
      <c r="D679" s="22"/>
      <c r="E679" s="22"/>
      <c r="F679" s="22"/>
      <c r="G679" s="22"/>
      <c r="H679" s="22"/>
      <c r="I679" s="22"/>
      <c r="J679" s="22"/>
      <c r="K679" s="22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</row>
    <row r="680" spans="1:26" ht="13.5" customHeight="1">
      <c r="A680" s="22"/>
      <c r="B680" s="22"/>
      <c r="C680" s="22"/>
      <c r="D680" s="22"/>
      <c r="E680" s="22"/>
      <c r="F680" s="22"/>
      <c r="G680" s="22"/>
      <c r="H680" s="22"/>
      <c r="I680" s="22"/>
      <c r="J680" s="22"/>
      <c r="K680" s="22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</row>
    <row r="681" spans="1:26" ht="13.5" customHeight="1">
      <c r="A681" s="22"/>
      <c r="B681" s="22"/>
      <c r="C681" s="22"/>
      <c r="D681" s="22"/>
      <c r="E681" s="22"/>
      <c r="F681" s="22"/>
      <c r="G681" s="22"/>
      <c r="H681" s="22"/>
      <c r="I681" s="22"/>
      <c r="J681" s="22"/>
      <c r="K681" s="22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</row>
    <row r="682" spans="1:26" ht="13.5" customHeight="1">
      <c r="A682" s="22"/>
      <c r="B682" s="22"/>
      <c r="C682" s="22"/>
      <c r="D682" s="22"/>
      <c r="E682" s="22"/>
      <c r="F682" s="22"/>
      <c r="G682" s="22"/>
      <c r="H682" s="22"/>
      <c r="I682" s="22"/>
      <c r="J682" s="22"/>
      <c r="K682" s="22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</row>
    <row r="683" spans="1:26" ht="13.5" customHeight="1">
      <c r="A683" s="22"/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</row>
    <row r="684" spans="1:26" ht="13.5" customHeight="1">
      <c r="A684" s="22"/>
      <c r="B684" s="22"/>
      <c r="C684" s="22"/>
      <c r="D684" s="22"/>
      <c r="E684" s="22"/>
      <c r="F684" s="22"/>
      <c r="G684" s="22"/>
      <c r="H684" s="22"/>
      <c r="I684" s="22"/>
      <c r="J684" s="22"/>
      <c r="K684" s="22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</row>
    <row r="685" spans="1:26" ht="13.5" customHeight="1">
      <c r="A685" s="22"/>
      <c r="B685" s="22"/>
      <c r="C685" s="22"/>
      <c r="D685" s="22"/>
      <c r="E685" s="22"/>
      <c r="F685" s="22"/>
      <c r="G685" s="22"/>
      <c r="H685" s="22"/>
      <c r="I685" s="22"/>
      <c r="J685" s="22"/>
      <c r="K685" s="22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</row>
    <row r="686" spans="1:26" ht="13.5" customHeight="1">
      <c r="A686" s="22"/>
      <c r="B686" s="22"/>
      <c r="C686" s="22"/>
      <c r="D686" s="22"/>
      <c r="E686" s="22"/>
      <c r="F686" s="22"/>
      <c r="G686" s="22"/>
      <c r="H686" s="22"/>
      <c r="I686" s="22"/>
      <c r="J686" s="22"/>
      <c r="K686" s="22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</row>
    <row r="687" spans="1:26" ht="13.5" customHeight="1">
      <c r="A687" s="22"/>
      <c r="B687" s="22"/>
      <c r="C687" s="22"/>
      <c r="D687" s="22"/>
      <c r="E687" s="22"/>
      <c r="F687" s="22"/>
      <c r="G687" s="22"/>
      <c r="H687" s="22"/>
      <c r="I687" s="22"/>
      <c r="J687" s="22"/>
      <c r="K687" s="22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</row>
    <row r="688" spans="1:26" ht="13.5" customHeight="1">
      <c r="A688" s="22"/>
      <c r="B688" s="22"/>
      <c r="C688" s="22"/>
      <c r="D688" s="22"/>
      <c r="E688" s="22"/>
      <c r="F688" s="22"/>
      <c r="G688" s="22"/>
      <c r="H688" s="22"/>
      <c r="I688" s="22"/>
      <c r="J688" s="22"/>
      <c r="K688" s="22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</row>
    <row r="689" spans="1:26" ht="13.5" customHeight="1">
      <c r="A689" s="22"/>
      <c r="B689" s="22"/>
      <c r="C689" s="22"/>
      <c r="D689" s="22"/>
      <c r="E689" s="22"/>
      <c r="F689" s="22"/>
      <c r="G689" s="22"/>
      <c r="H689" s="22"/>
      <c r="I689" s="22"/>
      <c r="J689" s="22"/>
      <c r="K689" s="22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</row>
    <row r="690" spans="1:26" ht="13.5" customHeight="1">
      <c r="A690" s="22"/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</row>
    <row r="691" spans="1:26" ht="13.5" customHeight="1">
      <c r="A691" s="22"/>
      <c r="B691" s="22"/>
      <c r="C691" s="22"/>
      <c r="D691" s="22"/>
      <c r="E691" s="22"/>
      <c r="F691" s="22"/>
      <c r="G691" s="22"/>
      <c r="H691" s="22"/>
      <c r="I691" s="22"/>
      <c r="J691" s="22"/>
      <c r="K691" s="22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</row>
    <row r="692" spans="1:26" ht="13.5" customHeight="1">
      <c r="A692" s="22"/>
      <c r="B692" s="22"/>
      <c r="C692" s="22"/>
      <c r="D692" s="22"/>
      <c r="E692" s="22"/>
      <c r="F692" s="22"/>
      <c r="G692" s="22"/>
      <c r="H692" s="22"/>
      <c r="I692" s="22"/>
      <c r="J692" s="22"/>
      <c r="K692" s="22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</row>
    <row r="693" spans="1:26" ht="13.5" customHeight="1">
      <c r="A693" s="22"/>
      <c r="B693" s="22"/>
      <c r="C693" s="22"/>
      <c r="D693" s="22"/>
      <c r="E693" s="22"/>
      <c r="F693" s="22"/>
      <c r="G693" s="22"/>
      <c r="H693" s="22"/>
      <c r="I693" s="22"/>
      <c r="J693" s="22"/>
      <c r="K693" s="22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</row>
    <row r="694" spans="1:26" ht="13.5" customHeight="1">
      <c r="A694" s="22"/>
      <c r="B694" s="22"/>
      <c r="C694" s="22"/>
      <c r="D694" s="22"/>
      <c r="E694" s="22"/>
      <c r="F694" s="22"/>
      <c r="G694" s="22"/>
      <c r="H694" s="22"/>
      <c r="I694" s="22"/>
      <c r="J694" s="22"/>
      <c r="K694" s="22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</row>
    <row r="695" spans="1:26" ht="13.5" customHeight="1">
      <c r="A695" s="22"/>
      <c r="B695" s="22"/>
      <c r="C695" s="22"/>
      <c r="D695" s="22"/>
      <c r="E695" s="22"/>
      <c r="F695" s="22"/>
      <c r="G695" s="22"/>
      <c r="H695" s="22"/>
      <c r="I695" s="22"/>
      <c r="J695" s="22"/>
      <c r="K695" s="22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</row>
    <row r="696" spans="1:26" ht="13.5" customHeight="1">
      <c r="A696" s="22"/>
      <c r="B696" s="22"/>
      <c r="C696" s="22"/>
      <c r="D696" s="22"/>
      <c r="E696" s="22"/>
      <c r="F696" s="22"/>
      <c r="G696" s="22"/>
      <c r="H696" s="22"/>
      <c r="I696" s="22"/>
      <c r="J696" s="22"/>
      <c r="K696" s="22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</row>
    <row r="697" spans="1:26" ht="13.5" customHeight="1">
      <c r="A697" s="22"/>
      <c r="B697" s="22"/>
      <c r="C697" s="22"/>
      <c r="D697" s="22"/>
      <c r="E697" s="22"/>
      <c r="F697" s="22"/>
      <c r="G697" s="22"/>
      <c r="H697" s="22"/>
      <c r="I697" s="22"/>
      <c r="J697" s="22"/>
      <c r="K697" s="22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</row>
    <row r="698" spans="1:26" ht="13.5" customHeight="1">
      <c r="A698" s="22"/>
      <c r="B698" s="22"/>
      <c r="C698" s="22"/>
      <c r="D698" s="22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</row>
    <row r="699" spans="1:26" ht="13.5" customHeight="1">
      <c r="A699" s="22"/>
      <c r="B699" s="22"/>
      <c r="C699" s="22"/>
      <c r="D699" s="22"/>
      <c r="E699" s="22"/>
      <c r="F699" s="22"/>
      <c r="G699" s="22"/>
      <c r="H699" s="22"/>
      <c r="I699" s="22"/>
      <c r="J699" s="22"/>
      <c r="K699" s="22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</row>
    <row r="700" spans="1:26" ht="13.5" customHeight="1">
      <c r="A700" s="22"/>
      <c r="B700" s="22"/>
      <c r="C700" s="22"/>
      <c r="D700" s="22"/>
      <c r="E700" s="22"/>
      <c r="F700" s="22"/>
      <c r="G700" s="22"/>
      <c r="H700" s="22"/>
      <c r="I700" s="22"/>
      <c r="J700" s="22"/>
      <c r="K700" s="22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</row>
    <row r="701" spans="1:26" ht="13.5" customHeight="1">
      <c r="A701" s="22"/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</row>
    <row r="702" spans="1:26" ht="13.5" customHeight="1">
      <c r="A702" s="22"/>
      <c r="B702" s="22"/>
      <c r="C702" s="22"/>
      <c r="D702" s="22"/>
      <c r="E702" s="22"/>
      <c r="F702" s="22"/>
      <c r="G702" s="22"/>
      <c r="H702" s="22"/>
      <c r="I702" s="22"/>
      <c r="J702" s="22"/>
      <c r="K702" s="22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</row>
    <row r="703" spans="1:26" ht="13.5" customHeight="1">
      <c r="A703" s="22"/>
      <c r="B703" s="22"/>
      <c r="C703" s="22"/>
      <c r="D703" s="22"/>
      <c r="E703" s="22"/>
      <c r="F703" s="22"/>
      <c r="G703" s="22"/>
      <c r="H703" s="22"/>
      <c r="I703" s="22"/>
      <c r="J703" s="22"/>
      <c r="K703" s="22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</row>
    <row r="704" spans="1:26" ht="13.5" customHeight="1">
      <c r="A704" s="22"/>
      <c r="B704" s="22"/>
      <c r="C704" s="22"/>
      <c r="D704" s="22"/>
      <c r="E704" s="22"/>
      <c r="F704" s="22"/>
      <c r="G704" s="22"/>
      <c r="H704" s="22"/>
      <c r="I704" s="22"/>
      <c r="J704" s="22"/>
      <c r="K704" s="22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</row>
    <row r="705" spans="1:26" ht="13.5" customHeight="1">
      <c r="A705" s="22"/>
      <c r="B705" s="22"/>
      <c r="C705" s="22"/>
      <c r="D705" s="22"/>
      <c r="E705" s="22"/>
      <c r="F705" s="22"/>
      <c r="G705" s="22"/>
      <c r="H705" s="22"/>
      <c r="I705" s="22"/>
      <c r="J705" s="22"/>
      <c r="K705" s="22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</row>
    <row r="706" spans="1:26" ht="13.5" customHeight="1">
      <c r="A706" s="22"/>
      <c r="B706" s="22"/>
      <c r="C706" s="22"/>
      <c r="D706" s="22"/>
      <c r="E706" s="22"/>
      <c r="F706" s="22"/>
      <c r="G706" s="22"/>
      <c r="H706" s="22"/>
      <c r="I706" s="22"/>
      <c r="J706" s="22"/>
      <c r="K706" s="22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</row>
    <row r="707" spans="1:26" ht="13.5" customHeight="1">
      <c r="A707" s="22"/>
      <c r="B707" s="22"/>
      <c r="C707" s="22"/>
      <c r="D707" s="22"/>
      <c r="E707" s="22"/>
      <c r="F707" s="22"/>
      <c r="G707" s="22"/>
      <c r="H707" s="22"/>
      <c r="I707" s="22"/>
      <c r="J707" s="22"/>
      <c r="K707" s="22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</row>
    <row r="708" spans="1:26" ht="13.5" customHeight="1">
      <c r="A708" s="22"/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</row>
    <row r="709" spans="1:26" ht="13.5" customHeight="1">
      <c r="A709" s="22"/>
      <c r="B709" s="22"/>
      <c r="C709" s="22"/>
      <c r="D709" s="22"/>
      <c r="E709" s="22"/>
      <c r="F709" s="22"/>
      <c r="G709" s="22"/>
      <c r="H709" s="22"/>
      <c r="I709" s="22"/>
      <c r="J709" s="22"/>
      <c r="K709" s="22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</row>
    <row r="710" spans="1:26" ht="13.5" customHeight="1">
      <c r="A710" s="22"/>
      <c r="B710" s="22"/>
      <c r="C710" s="22"/>
      <c r="D710" s="22"/>
      <c r="E710" s="22"/>
      <c r="F710" s="22"/>
      <c r="G710" s="22"/>
      <c r="H710" s="22"/>
      <c r="I710" s="22"/>
      <c r="J710" s="22"/>
      <c r="K710" s="22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</row>
    <row r="711" spans="1:26" ht="13.5" customHeight="1">
      <c r="A711" s="22"/>
      <c r="B711" s="22"/>
      <c r="C711" s="22"/>
      <c r="D711" s="22"/>
      <c r="E711" s="22"/>
      <c r="F711" s="22"/>
      <c r="G711" s="22"/>
      <c r="H711" s="22"/>
      <c r="I711" s="22"/>
      <c r="J711" s="22"/>
      <c r="K711" s="22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</row>
    <row r="712" spans="1:26" ht="13.5" customHeight="1">
      <c r="A712" s="22"/>
      <c r="B712" s="22"/>
      <c r="C712" s="22"/>
      <c r="D712" s="22"/>
      <c r="E712" s="22"/>
      <c r="F712" s="22"/>
      <c r="G712" s="22"/>
      <c r="H712" s="22"/>
      <c r="I712" s="22"/>
      <c r="J712" s="22"/>
      <c r="K712" s="22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</row>
    <row r="713" spans="1:26" ht="13.5" customHeight="1">
      <c r="A713" s="22"/>
      <c r="B713" s="22"/>
      <c r="C713" s="22"/>
      <c r="D713" s="22"/>
      <c r="E713" s="22"/>
      <c r="F713" s="22"/>
      <c r="G713" s="22"/>
      <c r="H713" s="22"/>
      <c r="I713" s="22"/>
      <c r="J713" s="22"/>
      <c r="K713" s="22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</row>
    <row r="714" spans="1:26" ht="13.5" customHeight="1">
      <c r="A714" s="22"/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</row>
    <row r="715" spans="1:26" ht="13.5" customHeight="1">
      <c r="A715" s="22"/>
      <c r="B715" s="22"/>
      <c r="C715" s="22"/>
      <c r="D715" s="22"/>
      <c r="E715" s="22"/>
      <c r="F715" s="22"/>
      <c r="G715" s="22"/>
      <c r="H715" s="22"/>
      <c r="I715" s="22"/>
      <c r="J715" s="22"/>
      <c r="K715" s="22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</row>
    <row r="716" spans="1:26" ht="13.5" customHeight="1">
      <c r="A716" s="22"/>
      <c r="B716" s="22"/>
      <c r="C716" s="22"/>
      <c r="D716" s="22"/>
      <c r="E716" s="22"/>
      <c r="F716" s="22"/>
      <c r="G716" s="22"/>
      <c r="H716" s="22"/>
      <c r="I716" s="22"/>
      <c r="J716" s="22"/>
      <c r="K716" s="22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</row>
    <row r="717" spans="1:26" ht="13.5" customHeight="1">
      <c r="A717" s="22"/>
      <c r="B717" s="22"/>
      <c r="C717" s="22"/>
      <c r="D717" s="22"/>
      <c r="E717" s="22"/>
      <c r="F717" s="22"/>
      <c r="G717" s="22"/>
      <c r="H717" s="22"/>
      <c r="I717" s="22"/>
      <c r="J717" s="22"/>
      <c r="K717" s="22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</row>
    <row r="718" spans="1:26" ht="13.5" customHeight="1">
      <c r="A718" s="22"/>
      <c r="B718" s="22"/>
      <c r="C718" s="22"/>
      <c r="D718" s="22"/>
      <c r="E718" s="22"/>
      <c r="F718" s="22"/>
      <c r="G718" s="22"/>
      <c r="H718" s="22"/>
      <c r="I718" s="22"/>
      <c r="J718" s="22"/>
      <c r="K718" s="22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</row>
    <row r="719" spans="1:26" ht="13.5" customHeight="1">
      <c r="A719" s="22"/>
      <c r="B719" s="22"/>
      <c r="C719" s="22"/>
      <c r="D719" s="22"/>
      <c r="E719" s="22"/>
      <c r="F719" s="22"/>
      <c r="G719" s="22"/>
      <c r="H719" s="22"/>
      <c r="I719" s="22"/>
      <c r="J719" s="22"/>
      <c r="K719" s="22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</row>
    <row r="720" spans="1:26" ht="13.5" customHeight="1">
      <c r="A720" s="22"/>
      <c r="B720" s="22"/>
      <c r="C720" s="22"/>
      <c r="D720" s="22"/>
      <c r="E720" s="22"/>
      <c r="F720" s="22"/>
      <c r="G720" s="22"/>
      <c r="H720" s="22"/>
      <c r="I720" s="22"/>
      <c r="J720" s="22"/>
      <c r="K720" s="22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</row>
    <row r="721" spans="1:26" ht="13.5" customHeight="1">
      <c r="A721" s="22"/>
      <c r="B721" s="22"/>
      <c r="C721" s="22"/>
      <c r="D721" s="22"/>
      <c r="E721" s="22"/>
      <c r="F721" s="22"/>
      <c r="G721" s="22"/>
      <c r="H721" s="22"/>
      <c r="I721" s="22"/>
      <c r="J721" s="22"/>
      <c r="K721" s="22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</row>
    <row r="722" spans="1:26" ht="13.5" customHeight="1">
      <c r="A722" s="22"/>
      <c r="B722" s="22"/>
      <c r="C722" s="22"/>
      <c r="D722" s="22"/>
      <c r="E722" s="22"/>
      <c r="F722" s="22"/>
      <c r="G722" s="22"/>
      <c r="H722" s="22"/>
      <c r="I722" s="22"/>
      <c r="J722" s="22"/>
      <c r="K722" s="22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</row>
    <row r="723" spans="1:26" ht="13.5" customHeight="1">
      <c r="A723" s="22"/>
      <c r="B723" s="22"/>
      <c r="C723" s="22"/>
      <c r="D723" s="22"/>
      <c r="E723" s="22"/>
      <c r="F723" s="22"/>
      <c r="G723" s="22"/>
      <c r="H723" s="22"/>
      <c r="I723" s="22"/>
      <c r="J723" s="22"/>
      <c r="K723" s="22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</row>
    <row r="724" spans="1:26" ht="13.5" customHeight="1">
      <c r="A724" s="22"/>
      <c r="B724" s="22"/>
      <c r="C724" s="22"/>
      <c r="D724" s="22"/>
      <c r="E724" s="22"/>
      <c r="F724" s="22"/>
      <c r="G724" s="22"/>
      <c r="H724" s="22"/>
      <c r="I724" s="22"/>
      <c r="J724" s="22"/>
      <c r="K724" s="22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</row>
    <row r="725" spans="1:26" ht="13.5" customHeight="1">
      <c r="A725" s="22"/>
      <c r="B725" s="22"/>
      <c r="C725" s="22"/>
      <c r="D725" s="22"/>
      <c r="E725" s="22"/>
      <c r="F725" s="22"/>
      <c r="G725" s="22"/>
      <c r="H725" s="22"/>
      <c r="I725" s="22"/>
      <c r="J725" s="22"/>
      <c r="K725" s="22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</row>
    <row r="726" spans="1:26" ht="13.5" customHeight="1">
      <c r="A726" s="22"/>
      <c r="B726" s="22"/>
      <c r="C726" s="22"/>
      <c r="D726" s="22"/>
      <c r="E726" s="22"/>
      <c r="F726" s="22"/>
      <c r="G726" s="22"/>
      <c r="H726" s="22"/>
      <c r="I726" s="22"/>
      <c r="J726" s="22"/>
      <c r="K726" s="22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</row>
    <row r="727" spans="1:26" ht="13.5" customHeight="1">
      <c r="A727" s="22"/>
      <c r="B727" s="22"/>
      <c r="C727" s="22"/>
      <c r="D727" s="22"/>
      <c r="E727" s="22"/>
      <c r="F727" s="22"/>
      <c r="G727" s="22"/>
      <c r="H727" s="22"/>
      <c r="I727" s="22"/>
      <c r="J727" s="22"/>
      <c r="K727" s="22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</row>
    <row r="728" spans="1:26" ht="13.5" customHeight="1">
      <c r="A728" s="22"/>
      <c r="B728" s="22"/>
      <c r="C728" s="22"/>
      <c r="D728" s="22"/>
      <c r="E728" s="22"/>
      <c r="F728" s="22"/>
      <c r="G728" s="22"/>
      <c r="H728" s="22"/>
      <c r="I728" s="22"/>
      <c r="J728" s="22"/>
      <c r="K728" s="22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</row>
    <row r="729" spans="1:26" ht="13.5" customHeight="1">
      <c r="A729" s="22"/>
      <c r="B729" s="22"/>
      <c r="C729" s="22"/>
      <c r="D729" s="22"/>
      <c r="E729" s="22"/>
      <c r="F729" s="22"/>
      <c r="G729" s="22"/>
      <c r="H729" s="22"/>
      <c r="I729" s="22"/>
      <c r="J729" s="22"/>
      <c r="K729" s="22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</row>
    <row r="730" spans="1:26" ht="13.5" customHeight="1">
      <c r="A730" s="22"/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</row>
    <row r="731" spans="1:26" ht="13.5" customHeight="1">
      <c r="A731" s="22"/>
      <c r="B731" s="22"/>
      <c r="C731" s="22"/>
      <c r="D731" s="22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</row>
    <row r="732" spans="1:26" ht="13.5" customHeight="1">
      <c r="A732" s="22"/>
      <c r="B732" s="22"/>
      <c r="C732" s="22"/>
      <c r="D732" s="22"/>
      <c r="E732" s="22"/>
      <c r="F732" s="22"/>
      <c r="G732" s="22"/>
      <c r="H732" s="22"/>
      <c r="I732" s="22"/>
      <c r="J732" s="22"/>
      <c r="K732" s="22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</row>
    <row r="733" spans="1:26" ht="13.5" customHeight="1">
      <c r="A733" s="22"/>
      <c r="B733" s="22"/>
      <c r="C733" s="22"/>
      <c r="D733" s="22"/>
      <c r="E733" s="22"/>
      <c r="F733" s="22"/>
      <c r="G733" s="22"/>
      <c r="H733" s="22"/>
      <c r="I733" s="22"/>
      <c r="J733" s="22"/>
      <c r="K733" s="22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</row>
    <row r="734" spans="1:26" ht="13.5" customHeight="1">
      <c r="A734" s="22"/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</row>
    <row r="735" spans="1:26" ht="13.5" customHeight="1">
      <c r="A735" s="22"/>
      <c r="B735" s="22"/>
      <c r="C735" s="22"/>
      <c r="D735" s="22"/>
      <c r="E735" s="22"/>
      <c r="F735" s="22"/>
      <c r="G735" s="22"/>
      <c r="H735" s="22"/>
      <c r="I735" s="22"/>
      <c r="J735" s="22"/>
      <c r="K735" s="22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</row>
    <row r="736" spans="1:26" ht="13.5" customHeight="1">
      <c r="A736" s="22"/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</row>
    <row r="737" spans="1:26" ht="13.5" customHeight="1">
      <c r="A737" s="22"/>
      <c r="B737" s="22"/>
      <c r="C737" s="22"/>
      <c r="D737" s="22"/>
      <c r="E737" s="22"/>
      <c r="F737" s="22"/>
      <c r="G737" s="22"/>
      <c r="H737" s="22"/>
      <c r="I737" s="22"/>
      <c r="J737" s="22"/>
      <c r="K737" s="22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</row>
    <row r="738" spans="1:26" ht="13.5" customHeight="1">
      <c r="A738" s="22"/>
      <c r="B738" s="22"/>
      <c r="C738" s="22"/>
      <c r="D738" s="22"/>
      <c r="E738" s="22"/>
      <c r="F738" s="22"/>
      <c r="G738" s="22"/>
      <c r="H738" s="22"/>
      <c r="I738" s="22"/>
      <c r="J738" s="22"/>
      <c r="K738" s="22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</row>
    <row r="739" spans="1:26" ht="13.5" customHeight="1">
      <c r="A739" s="22"/>
      <c r="B739" s="22"/>
      <c r="C739" s="22"/>
      <c r="D739" s="22"/>
      <c r="E739" s="22"/>
      <c r="F739" s="22"/>
      <c r="G739" s="22"/>
      <c r="H739" s="22"/>
      <c r="I739" s="22"/>
      <c r="J739" s="22"/>
      <c r="K739" s="22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</row>
    <row r="740" spans="1:26" ht="13.5" customHeight="1">
      <c r="A740" s="22"/>
      <c r="B740" s="22"/>
      <c r="C740" s="22"/>
      <c r="D740" s="22"/>
      <c r="E740" s="22"/>
      <c r="F740" s="22"/>
      <c r="G740" s="22"/>
      <c r="H740" s="22"/>
      <c r="I740" s="22"/>
      <c r="J740" s="22"/>
      <c r="K740" s="22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</row>
    <row r="741" spans="1:26" ht="13.5" customHeight="1">
      <c r="A741" s="22"/>
      <c r="B741" s="22"/>
      <c r="C741" s="22"/>
      <c r="D741" s="22"/>
      <c r="E741" s="22"/>
      <c r="F741" s="22"/>
      <c r="G741" s="22"/>
      <c r="H741" s="22"/>
      <c r="I741" s="22"/>
      <c r="J741" s="22"/>
      <c r="K741" s="22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</row>
    <row r="742" spans="1:26" ht="13.5" customHeight="1">
      <c r="A742" s="22"/>
      <c r="B742" s="22"/>
      <c r="C742" s="22"/>
      <c r="D742" s="22"/>
      <c r="E742" s="22"/>
      <c r="F742" s="22"/>
      <c r="G742" s="22"/>
      <c r="H742" s="22"/>
      <c r="I742" s="22"/>
      <c r="J742" s="22"/>
      <c r="K742" s="22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</row>
    <row r="743" spans="1:26" ht="13.5" customHeight="1">
      <c r="A743" s="22"/>
      <c r="B743" s="22"/>
      <c r="C743" s="22"/>
      <c r="D743" s="22"/>
      <c r="E743" s="22"/>
      <c r="F743" s="22"/>
      <c r="G743" s="22"/>
      <c r="H743" s="22"/>
      <c r="I743" s="22"/>
      <c r="J743" s="22"/>
      <c r="K743" s="22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</row>
    <row r="744" spans="1:26" ht="13.5" customHeight="1">
      <c r="A744" s="22"/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</row>
    <row r="745" spans="1:26" ht="13.5" customHeight="1">
      <c r="A745" s="22"/>
      <c r="B745" s="22"/>
      <c r="C745" s="22"/>
      <c r="D745" s="22"/>
      <c r="E745" s="22"/>
      <c r="F745" s="22"/>
      <c r="G745" s="22"/>
      <c r="H745" s="22"/>
      <c r="I745" s="22"/>
      <c r="J745" s="22"/>
      <c r="K745" s="22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</row>
    <row r="746" spans="1:26" ht="13.5" customHeight="1">
      <c r="A746" s="22"/>
      <c r="B746" s="22"/>
      <c r="C746" s="22"/>
      <c r="D746" s="22"/>
      <c r="E746" s="22"/>
      <c r="F746" s="22"/>
      <c r="G746" s="22"/>
      <c r="H746" s="22"/>
      <c r="I746" s="22"/>
      <c r="J746" s="22"/>
      <c r="K746" s="22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</row>
    <row r="747" spans="1:26" ht="13.5" customHeight="1">
      <c r="A747" s="22"/>
      <c r="B747" s="22"/>
      <c r="C747" s="22"/>
      <c r="D747" s="22"/>
      <c r="E747" s="22"/>
      <c r="F747" s="22"/>
      <c r="G747" s="22"/>
      <c r="H747" s="22"/>
      <c r="I747" s="22"/>
      <c r="J747" s="22"/>
      <c r="K747" s="22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</row>
    <row r="748" spans="1:26" ht="13.5" customHeight="1">
      <c r="A748" s="22"/>
      <c r="B748" s="22"/>
      <c r="C748" s="22"/>
      <c r="D748" s="22"/>
      <c r="E748" s="22"/>
      <c r="F748" s="22"/>
      <c r="G748" s="22"/>
      <c r="H748" s="22"/>
      <c r="I748" s="22"/>
      <c r="J748" s="22"/>
      <c r="K748" s="22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</row>
    <row r="749" spans="1:26" ht="13.5" customHeight="1">
      <c r="A749" s="22"/>
      <c r="B749" s="22"/>
      <c r="C749" s="22"/>
      <c r="D749" s="22"/>
      <c r="E749" s="22"/>
      <c r="F749" s="22"/>
      <c r="G749" s="22"/>
      <c r="H749" s="22"/>
      <c r="I749" s="22"/>
      <c r="J749" s="22"/>
      <c r="K749" s="22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</row>
    <row r="750" spans="1:26" ht="13.5" customHeight="1">
      <c r="A750" s="22"/>
      <c r="B750" s="22"/>
      <c r="C750" s="22"/>
      <c r="D750" s="22"/>
      <c r="E750" s="22"/>
      <c r="F750" s="22"/>
      <c r="G750" s="22"/>
      <c r="H750" s="22"/>
      <c r="I750" s="22"/>
      <c r="J750" s="22"/>
      <c r="K750" s="22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</row>
    <row r="751" spans="1:26" ht="13.5" customHeight="1">
      <c r="A751" s="22"/>
      <c r="B751" s="22"/>
      <c r="C751" s="22"/>
      <c r="D751" s="22"/>
      <c r="E751" s="22"/>
      <c r="F751" s="22"/>
      <c r="G751" s="22"/>
      <c r="H751" s="22"/>
      <c r="I751" s="22"/>
      <c r="J751" s="22"/>
      <c r="K751" s="22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</row>
    <row r="752" spans="1:26" ht="13.5" customHeight="1">
      <c r="A752" s="22"/>
      <c r="B752" s="22"/>
      <c r="C752" s="22"/>
      <c r="D752" s="22"/>
      <c r="E752" s="22"/>
      <c r="F752" s="22"/>
      <c r="G752" s="22"/>
      <c r="H752" s="22"/>
      <c r="I752" s="22"/>
      <c r="J752" s="22"/>
      <c r="K752" s="22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</row>
    <row r="753" spans="1:26" ht="13.5" customHeight="1">
      <c r="A753" s="22"/>
      <c r="B753" s="22"/>
      <c r="C753" s="22"/>
      <c r="D753" s="22"/>
      <c r="E753" s="22"/>
      <c r="F753" s="22"/>
      <c r="G753" s="22"/>
      <c r="H753" s="22"/>
      <c r="I753" s="22"/>
      <c r="J753" s="22"/>
      <c r="K753" s="22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</row>
    <row r="754" spans="1:26" ht="13.5" customHeight="1">
      <c r="A754" s="22"/>
      <c r="B754" s="22"/>
      <c r="C754" s="22"/>
      <c r="D754" s="22"/>
      <c r="E754" s="22"/>
      <c r="F754" s="22"/>
      <c r="G754" s="22"/>
      <c r="H754" s="22"/>
      <c r="I754" s="22"/>
      <c r="J754" s="22"/>
      <c r="K754" s="22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</row>
    <row r="755" spans="1:26" ht="13.5" customHeight="1">
      <c r="A755" s="22"/>
      <c r="B755" s="22"/>
      <c r="C755" s="22"/>
      <c r="D755" s="22"/>
      <c r="E755" s="22"/>
      <c r="F755" s="22"/>
      <c r="G755" s="22"/>
      <c r="H755" s="22"/>
      <c r="I755" s="22"/>
      <c r="J755" s="22"/>
      <c r="K755" s="22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</row>
    <row r="756" spans="1:26" ht="13.5" customHeight="1">
      <c r="A756" s="22"/>
      <c r="B756" s="22"/>
      <c r="C756" s="22"/>
      <c r="D756" s="22"/>
      <c r="E756" s="22"/>
      <c r="F756" s="22"/>
      <c r="G756" s="22"/>
      <c r="H756" s="22"/>
      <c r="I756" s="22"/>
      <c r="J756" s="22"/>
      <c r="K756" s="22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</row>
    <row r="757" spans="1:26" ht="13.5" customHeight="1">
      <c r="A757" s="22"/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</row>
    <row r="758" spans="1:26" ht="13.5" customHeight="1">
      <c r="A758" s="22"/>
      <c r="B758" s="22"/>
      <c r="C758" s="22"/>
      <c r="D758" s="22"/>
      <c r="E758" s="22"/>
      <c r="F758" s="22"/>
      <c r="G758" s="22"/>
      <c r="H758" s="22"/>
      <c r="I758" s="22"/>
      <c r="J758" s="22"/>
      <c r="K758" s="22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</row>
    <row r="759" spans="1:26" ht="13.5" customHeight="1">
      <c r="A759" s="22"/>
      <c r="B759" s="22"/>
      <c r="C759" s="22"/>
      <c r="D759" s="22"/>
      <c r="E759" s="22"/>
      <c r="F759" s="22"/>
      <c r="G759" s="22"/>
      <c r="H759" s="22"/>
      <c r="I759" s="22"/>
      <c r="J759" s="22"/>
      <c r="K759" s="22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</row>
    <row r="760" spans="1:26" ht="13.5" customHeight="1">
      <c r="A760" s="22"/>
      <c r="B760" s="22"/>
      <c r="C760" s="22"/>
      <c r="D760" s="22"/>
      <c r="E760" s="22"/>
      <c r="F760" s="22"/>
      <c r="G760" s="22"/>
      <c r="H760" s="22"/>
      <c r="I760" s="22"/>
      <c r="J760" s="22"/>
      <c r="K760" s="22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</row>
    <row r="761" spans="1:26" ht="13.5" customHeight="1">
      <c r="A761" s="22"/>
      <c r="B761" s="22"/>
      <c r="C761" s="22"/>
      <c r="D761" s="22"/>
      <c r="E761" s="22"/>
      <c r="F761" s="22"/>
      <c r="G761" s="22"/>
      <c r="H761" s="22"/>
      <c r="I761" s="22"/>
      <c r="J761" s="22"/>
      <c r="K761" s="22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</row>
    <row r="762" spans="1:26" ht="13.5" customHeight="1">
      <c r="A762" s="22"/>
      <c r="B762" s="22"/>
      <c r="C762" s="22"/>
      <c r="D762" s="22"/>
      <c r="E762" s="22"/>
      <c r="F762" s="22"/>
      <c r="G762" s="22"/>
      <c r="H762" s="22"/>
      <c r="I762" s="22"/>
      <c r="J762" s="22"/>
      <c r="K762" s="22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</row>
    <row r="763" spans="1:26" ht="13.5" customHeight="1">
      <c r="A763" s="22"/>
      <c r="B763" s="22"/>
      <c r="C763" s="22"/>
      <c r="D763" s="22"/>
      <c r="E763" s="22"/>
      <c r="F763" s="22"/>
      <c r="G763" s="22"/>
      <c r="H763" s="22"/>
      <c r="I763" s="22"/>
      <c r="J763" s="22"/>
      <c r="K763" s="22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</row>
    <row r="764" spans="1:26" ht="13.5" customHeight="1">
      <c r="A764" s="22"/>
      <c r="B764" s="22"/>
      <c r="C764" s="22"/>
      <c r="D764" s="22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</row>
    <row r="765" spans="1:26" ht="13.5" customHeight="1">
      <c r="A765" s="22"/>
      <c r="B765" s="22"/>
      <c r="C765" s="22"/>
      <c r="D765" s="22"/>
      <c r="E765" s="22"/>
      <c r="F765" s="22"/>
      <c r="G765" s="22"/>
      <c r="H765" s="22"/>
      <c r="I765" s="22"/>
      <c r="J765" s="22"/>
      <c r="K765" s="22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</row>
    <row r="766" spans="1:26" ht="13.5" customHeight="1">
      <c r="A766" s="22"/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</row>
    <row r="767" spans="1:26" ht="13.5" customHeight="1">
      <c r="A767" s="22"/>
      <c r="B767" s="22"/>
      <c r="C767" s="22"/>
      <c r="D767" s="22"/>
      <c r="E767" s="22"/>
      <c r="F767" s="22"/>
      <c r="G767" s="22"/>
      <c r="H767" s="22"/>
      <c r="I767" s="22"/>
      <c r="J767" s="22"/>
      <c r="K767" s="22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</row>
    <row r="768" spans="1:26" ht="13.5" customHeight="1">
      <c r="A768" s="22"/>
      <c r="B768" s="22"/>
      <c r="C768" s="22"/>
      <c r="D768" s="22"/>
      <c r="E768" s="22"/>
      <c r="F768" s="22"/>
      <c r="G768" s="22"/>
      <c r="H768" s="22"/>
      <c r="I768" s="22"/>
      <c r="J768" s="22"/>
      <c r="K768" s="22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</row>
    <row r="769" spans="1:26" ht="13.5" customHeight="1">
      <c r="A769" s="22"/>
      <c r="B769" s="22"/>
      <c r="C769" s="22"/>
      <c r="D769" s="22"/>
      <c r="E769" s="22"/>
      <c r="F769" s="22"/>
      <c r="G769" s="22"/>
      <c r="H769" s="22"/>
      <c r="I769" s="22"/>
      <c r="J769" s="22"/>
      <c r="K769" s="22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</row>
    <row r="770" spans="1:26" ht="13.5" customHeight="1">
      <c r="A770" s="22"/>
      <c r="B770" s="22"/>
      <c r="C770" s="22"/>
      <c r="D770" s="22"/>
      <c r="E770" s="22"/>
      <c r="F770" s="22"/>
      <c r="G770" s="22"/>
      <c r="H770" s="22"/>
      <c r="I770" s="22"/>
      <c r="J770" s="22"/>
      <c r="K770" s="22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</row>
    <row r="771" spans="1:26" ht="13.5" customHeight="1">
      <c r="A771" s="22"/>
      <c r="B771" s="22"/>
      <c r="C771" s="22"/>
      <c r="D771" s="22"/>
      <c r="E771" s="22"/>
      <c r="F771" s="22"/>
      <c r="G771" s="22"/>
      <c r="H771" s="22"/>
      <c r="I771" s="22"/>
      <c r="J771" s="22"/>
      <c r="K771" s="22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</row>
    <row r="772" spans="1:26" ht="13.5" customHeight="1">
      <c r="A772" s="22"/>
      <c r="B772" s="22"/>
      <c r="C772" s="22"/>
      <c r="D772" s="22"/>
      <c r="E772" s="22"/>
      <c r="F772" s="22"/>
      <c r="G772" s="22"/>
      <c r="H772" s="22"/>
      <c r="I772" s="22"/>
      <c r="J772" s="22"/>
      <c r="K772" s="22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</row>
    <row r="773" spans="1:26" ht="13.5" customHeight="1">
      <c r="A773" s="22"/>
      <c r="B773" s="22"/>
      <c r="C773" s="22"/>
      <c r="D773" s="22"/>
      <c r="E773" s="22"/>
      <c r="F773" s="22"/>
      <c r="G773" s="22"/>
      <c r="H773" s="22"/>
      <c r="I773" s="22"/>
      <c r="J773" s="22"/>
      <c r="K773" s="22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</row>
    <row r="774" spans="1:26" ht="13.5" customHeight="1">
      <c r="A774" s="22"/>
      <c r="B774" s="22"/>
      <c r="C774" s="22"/>
      <c r="D774" s="22"/>
      <c r="E774" s="22"/>
      <c r="F774" s="22"/>
      <c r="G774" s="22"/>
      <c r="H774" s="22"/>
      <c r="I774" s="22"/>
      <c r="J774" s="22"/>
      <c r="K774" s="22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</row>
    <row r="775" spans="1:26" ht="13.5" customHeight="1">
      <c r="A775" s="22"/>
      <c r="B775" s="22"/>
      <c r="C775" s="22"/>
      <c r="D775" s="22"/>
      <c r="E775" s="22"/>
      <c r="F775" s="22"/>
      <c r="G775" s="22"/>
      <c r="H775" s="22"/>
      <c r="I775" s="22"/>
      <c r="J775" s="22"/>
      <c r="K775" s="22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</row>
    <row r="776" spans="1:26" ht="13.5" customHeight="1">
      <c r="A776" s="22"/>
      <c r="B776" s="22"/>
      <c r="C776" s="22"/>
      <c r="D776" s="22"/>
      <c r="E776" s="22"/>
      <c r="F776" s="22"/>
      <c r="G776" s="22"/>
      <c r="H776" s="22"/>
      <c r="I776" s="22"/>
      <c r="J776" s="22"/>
      <c r="K776" s="22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</row>
    <row r="777" spans="1:26" ht="13.5" customHeight="1">
      <c r="A777" s="22"/>
      <c r="B777" s="22"/>
      <c r="C777" s="22"/>
      <c r="D777" s="22"/>
      <c r="E777" s="22"/>
      <c r="F777" s="22"/>
      <c r="G777" s="22"/>
      <c r="H777" s="22"/>
      <c r="I777" s="22"/>
      <c r="J777" s="22"/>
      <c r="K777" s="22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</row>
    <row r="778" spans="1:26" ht="13.5" customHeight="1">
      <c r="A778" s="22"/>
      <c r="B778" s="22"/>
      <c r="C778" s="22"/>
      <c r="D778" s="22"/>
      <c r="E778" s="22"/>
      <c r="F778" s="22"/>
      <c r="G778" s="22"/>
      <c r="H778" s="22"/>
      <c r="I778" s="22"/>
      <c r="J778" s="22"/>
      <c r="K778" s="22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</row>
    <row r="779" spans="1:26" ht="13.5" customHeight="1">
      <c r="A779" s="22"/>
      <c r="B779" s="22"/>
      <c r="C779" s="22"/>
      <c r="D779" s="22"/>
      <c r="E779" s="22"/>
      <c r="F779" s="22"/>
      <c r="G779" s="22"/>
      <c r="H779" s="22"/>
      <c r="I779" s="22"/>
      <c r="J779" s="22"/>
      <c r="K779" s="22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</row>
    <row r="780" spans="1:26" ht="13.5" customHeight="1">
      <c r="A780" s="22"/>
      <c r="B780" s="22"/>
      <c r="C780" s="22"/>
      <c r="D780" s="22"/>
      <c r="E780" s="22"/>
      <c r="F780" s="22"/>
      <c r="G780" s="22"/>
      <c r="H780" s="22"/>
      <c r="I780" s="22"/>
      <c r="J780" s="22"/>
      <c r="K780" s="22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</row>
    <row r="781" spans="1:26" ht="13.5" customHeight="1">
      <c r="A781" s="22"/>
      <c r="B781" s="22"/>
      <c r="C781" s="22"/>
      <c r="D781" s="22"/>
      <c r="E781" s="22"/>
      <c r="F781" s="22"/>
      <c r="G781" s="22"/>
      <c r="H781" s="22"/>
      <c r="I781" s="22"/>
      <c r="J781" s="22"/>
      <c r="K781" s="22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</row>
    <row r="782" spans="1:26" ht="13.5" customHeight="1">
      <c r="A782" s="22"/>
      <c r="B782" s="22"/>
      <c r="C782" s="22"/>
      <c r="D782" s="22"/>
      <c r="E782" s="22"/>
      <c r="F782" s="22"/>
      <c r="G782" s="22"/>
      <c r="H782" s="22"/>
      <c r="I782" s="22"/>
      <c r="J782" s="22"/>
      <c r="K782" s="22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</row>
    <row r="783" spans="1:26" ht="13.5" customHeight="1">
      <c r="A783" s="22"/>
      <c r="B783" s="22"/>
      <c r="C783" s="22"/>
      <c r="D783" s="22"/>
      <c r="E783" s="22"/>
      <c r="F783" s="22"/>
      <c r="G783" s="22"/>
      <c r="H783" s="22"/>
      <c r="I783" s="22"/>
      <c r="J783" s="22"/>
      <c r="K783" s="22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</row>
    <row r="784" spans="1:26" ht="13.5" customHeight="1">
      <c r="A784" s="22"/>
      <c r="B784" s="22"/>
      <c r="C784" s="22"/>
      <c r="D784" s="22"/>
      <c r="E784" s="22"/>
      <c r="F784" s="22"/>
      <c r="G784" s="22"/>
      <c r="H784" s="22"/>
      <c r="I784" s="22"/>
      <c r="J784" s="22"/>
      <c r="K784" s="22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</row>
    <row r="785" spans="1:26" ht="13.5" customHeight="1">
      <c r="A785" s="22"/>
      <c r="B785" s="22"/>
      <c r="C785" s="22"/>
      <c r="D785" s="22"/>
      <c r="E785" s="22"/>
      <c r="F785" s="22"/>
      <c r="G785" s="22"/>
      <c r="H785" s="22"/>
      <c r="I785" s="22"/>
      <c r="J785" s="22"/>
      <c r="K785" s="22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</row>
    <row r="786" spans="1:26" ht="13.5" customHeight="1">
      <c r="A786" s="22"/>
      <c r="B786" s="22"/>
      <c r="C786" s="22"/>
      <c r="D786" s="22"/>
      <c r="E786" s="22"/>
      <c r="F786" s="22"/>
      <c r="G786" s="22"/>
      <c r="H786" s="22"/>
      <c r="I786" s="22"/>
      <c r="J786" s="22"/>
      <c r="K786" s="22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</row>
    <row r="787" spans="1:26" ht="13.5" customHeight="1">
      <c r="A787" s="22"/>
      <c r="B787" s="22"/>
      <c r="C787" s="22"/>
      <c r="D787" s="22"/>
      <c r="E787" s="22"/>
      <c r="F787" s="22"/>
      <c r="G787" s="22"/>
      <c r="H787" s="22"/>
      <c r="I787" s="22"/>
      <c r="J787" s="22"/>
      <c r="K787" s="22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</row>
    <row r="788" spans="1:26" ht="13.5" customHeight="1">
      <c r="A788" s="22"/>
      <c r="B788" s="22"/>
      <c r="C788" s="22"/>
      <c r="D788" s="22"/>
      <c r="E788" s="22"/>
      <c r="F788" s="22"/>
      <c r="G788" s="22"/>
      <c r="H788" s="22"/>
      <c r="I788" s="22"/>
      <c r="J788" s="22"/>
      <c r="K788" s="22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</row>
    <row r="789" spans="1:26" ht="13.5" customHeight="1">
      <c r="A789" s="22"/>
      <c r="B789" s="22"/>
      <c r="C789" s="22"/>
      <c r="D789" s="22"/>
      <c r="E789" s="22"/>
      <c r="F789" s="22"/>
      <c r="G789" s="22"/>
      <c r="H789" s="22"/>
      <c r="I789" s="22"/>
      <c r="J789" s="22"/>
      <c r="K789" s="22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</row>
    <row r="790" spans="1:26" ht="13.5" customHeight="1">
      <c r="A790" s="22"/>
      <c r="B790" s="22"/>
      <c r="C790" s="22"/>
      <c r="D790" s="22"/>
      <c r="E790" s="22"/>
      <c r="F790" s="22"/>
      <c r="G790" s="22"/>
      <c r="H790" s="22"/>
      <c r="I790" s="22"/>
      <c r="J790" s="22"/>
      <c r="K790" s="22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</row>
    <row r="791" spans="1:26" ht="13.5" customHeight="1">
      <c r="A791" s="22"/>
      <c r="B791" s="22"/>
      <c r="C791" s="22"/>
      <c r="D791" s="22"/>
      <c r="E791" s="22"/>
      <c r="F791" s="22"/>
      <c r="G791" s="22"/>
      <c r="H791" s="22"/>
      <c r="I791" s="22"/>
      <c r="J791" s="22"/>
      <c r="K791" s="22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</row>
    <row r="792" spans="1:26" ht="13.5" customHeight="1">
      <c r="A792" s="22"/>
      <c r="B792" s="22"/>
      <c r="C792" s="22"/>
      <c r="D792" s="22"/>
      <c r="E792" s="22"/>
      <c r="F792" s="22"/>
      <c r="G792" s="22"/>
      <c r="H792" s="22"/>
      <c r="I792" s="22"/>
      <c r="J792" s="22"/>
      <c r="K792" s="22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</row>
    <row r="793" spans="1:26" ht="13.5" customHeight="1">
      <c r="A793" s="22"/>
      <c r="B793" s="22"/>
      <c r="C793" s="22"/>
      <c r="D793" s="22"/>
      <c r="E793" s="22"/>
      <c r="F793" s="22"/>
      <c r="G793" s="22"/>
      <c r="H793" s="22"/>
      <c r="I793" s="22"/>
      <c r="J793" s="22"/>
      <c r="K793" s="22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</row>
    <row r="794" spans="1:26" ht="13.5" customHeight="1">
      <c r="A794" s="22"/>
      <c r="B794" s="22"/>
      <c r="C794" s="22"/>
      <c r="D794" s="22"/>
      <c r="E794" s="22"/>
      <c r="F794" s="22"/>
      <c r="G794" s="22"/>
      <c r="H794" s="22"/>
      <c r="I794" s="22"/>
      <c r="J794" s="22"/>
      <c r="K794" s="22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</row>
    <row r="795" spans="1:26" ht="13.5" customHeight="1">
      <c r="A795" s="22"/>
      <c r="B795" s="22"/>
      <c r="C795" s="22"/>
      <c r="D795" s="22"/>
      <c r="E795" s="22"/>
      <c r="F795" s="22"/>
      <c r="G795" s="22"/>
      <c r="H795" s="22"/>
      <c r="I795" s="22"/>
      <c r="J795" s="22"/>
      <c r="K795" s="22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</row>
    <row r="796" spans="1:26" ht="13.5" customHeight="1">
      <c r="A796" s="22"/>
      <c r="B796" s="22"/>
      <c r="C796" s="22"/>
      <c r="D796" s="22"/>
      <c r="E796" s="22"/>
      <c r="F796" s="22"/>
      <c r="G796" s="22"/>
      <c r="H796" s="22"/>
      <c r="I796" s="22"/>
      <c r="J796" s="22"/>
      <c r="K796" s="22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</row>
    <row r="797" spans="1:26" ht="13.5" customHeight="1">
      <c r="A797" s="22"/>
      <c r="B797" s="22"/>
      <c r="C797" s="22"/>
      <c r="D797" s="22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</row>
    <row r="798" spans="1:26" ht="13.5" customHeight="1">
      <c r="A798" s="22"/>
      <c r="B798" s="22"/>
      <c r="C798" s="22"/>
      <c r="D798" s="22"/>
      <c r="E798" s="22"/>
      <c r="F798" s="22"/>
      <c r="G798" s="22"/>
      <c r="H798" s="22"/>
      <c r="I798" s="22"/>
      <c r="J798" s="22"/>
      <c r="K798" s="22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</row>
    <row r="799" spans="1:26" ht="13.5" customHeight="1">
      <c r="A799" s="22"/>
      <c r="B799" s="22"/>
      <c r="C799" s="22"/>
      <c r="D799" s="22"/>
      <c r="E799" s="22"/>
      <c r="F799" s="22"/>
      <c r="G799" s="22"/>
      <c r="H799" s="22"/>
      <c r="I799" s="22"/>
      <c r="J799" s="22"/>
      <c r="K799" s="22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</row>
    <row r="800" spans="1:26" ht="13.5" customHeight="1">
      <c r="A800" s="22"/>
      <c r="B800" s="22"/>
      <c r="C800" s="22"/>
      <c r="D800" s="22"/>
      <c r="E800" s="22"/>
      <c r="F800" s="22"/>
      <c r="G800" s="22"/>
      <c r="H800" s="22"/>
      <c r="I800" s="22"/>
      <c r="J800" s="22"/>
      <c r="K800" s="22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</row>
    <row r="801" spans="1:26" ht="13.5" customHeight="1">
      <c r="A801" s="22"/>
      <c r="B801" s="22"/>
      <c r="C801" s="22"/>
      <c r="D801" s="22"/>
      <c r="E801" s="22"/>
      <c r="F801" s="22"/>
      <c r="G801" s="22"/>
      <c r="H801" s="22"/>
      <c r="I801" s="22"/>
      <c r="J801" s="22"/>
      <c r="K801" s="22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</row>
    <row r="802" spans="1:26" ht="13.5" customHeight="1">
      <c r="A802" s="22"/>
      <c r="B802" s="22"/>
      <c r="C802" s="22"/>
      <c r="D802" s="22"/>
      <c r="E802" s="22"/>
      <c r="F802" s="22"/>
      <c r="G802" s="22"/>
      <c r="H802" s="22"/>
      <c r="I802" s="22"/>
      <c r="J802" s="22"/>
      <c r="K802" s="22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</row>
    <row r="803" spans="1:26" ht="13.5" customHeight="1">
      <c r="A803" s="22"/>
      <c r="B803" s="22"/>
      <c r="C803" s="22"/>
      <c r="D803" s="22"/>
      <c r="E803" s="22"/>
      <c r="F803" s="22"/>
      <c r="G803" s="22"/>
      <c r="H803" s="22"/>
      <c r="I803" s="22"/>
      <c r="J803" s="22"/>
      <c r="K803" s="22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</row>
    <row r="804" spans="1:26" ht="13.5" customHeight="1">
      <c r="A804" s="22"/>
      <c r="B804" s="22"/>
      <c r="C804" s="22"/>
      <c r="D804" s="22"/>
      <c r="E804" s="22"/>
      <c r="F804" s="22"/>
      <c r="G804" s="22"/>
      <c r="H804" s="22"/>
      <c r="I804" s="22"/>
      <c r="J804" s="22"/>
      <c r="K804" s="22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</row>
    <row r="805" spans="1:26" ht="13.5" customHeight="1">
      <c r="A805" s="22"/>
      <c r="B805" s="22"/>
      <c r="C805" s="22"/>
      <c r="D805" s="22"/>
      <c r="E805" s="22"/>
      <c r="F805" s="22"/>
      <c r="G805" s="22"/>
      <c r="H805" s="22"/>
      <c r="I805" s="22"/>
      <c r="J805" s="22"/>
      <c r="K805" s="22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</row>
    <row r="806" spans="1:26" ht="13.5" customHeight="1">
      <c r="A806" s="22"/>
      <c r="B806" s="22"/>
      <c r="C806" s="22"/>
      <c r="D806" s="22"/>
      <c r="E806" s="22"/>
      <c r="F806" s="22"/>
      <c r="G806" s="22"/>
      <c r="H806" s="22"/>
      <c r="I806" s="22"/>
      <c r="J806" s="22"/>
      <c r="K806" s="22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</row>
    <row r="807" spans="1:26" ht="13.5" customHeight="1">
      <c r="A807" s="22"/>
      <c r="B807" s="22"/>
      <c r="C807" s="22"/>
      <c r="D807" s="22"/>
      <c r="E807" s="22"/>
      <c r="F807" s="22"/>
      <c r="G807" s="22"/>
      <c r="H807" s="22"/>
      <c r="I807" s="22"/>
      <c r="J807" s="22"/>
      <c r="K807" s="22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</row>
    <row r="808" spans="1:26" ht="13.5" customHeight="1">
      <c r="A808" s="22"/>
      <c r="B808" s="22"/>
      <c r="C808" s="22"/>
      <c r="D808" s="22"/>
      <c r="E808" s="22"/>
      <c r="F808" s="22"/>
      <c r="G808" s="22"/>
      <c r="H808" s="22"/>
      <c r="I808" s="22"/>
      <c r="J808" s="22"/>
      <c r="K808" s="22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</row>
    <row r="809" spans="1:26" ht="13.5" customHeight="1">
      <c r="A809" s="22"/>
      <c r="B809" s="22"/>
      <c r="C809" s="22"/>
      <c r="D809" s="22"/>
      <c r="E809" s="22"/>
      <c r="F809" s="22"/>
      <c r="G809" s="22"/>
      <c r="H809" s="22"/>
      <c r="I809" s="22"/>
      <c r="J809" s="22"/>
      <c r="K809" s="22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</row>
    <row r="810" spans="1:26" ht="13.5" customHeight="1">
      <c r="A810" s="22"/>
      <c r="B810" s="22"/>
      <c r="C810" s="22"/>
      <c r="D810" s="22"/>
      <c r="E810" s="22"/>
      <c r="F810" s="22"/>
      <c r="G810" s="22"/>
      <c r="H810" s="22"/>
      <c r="I810" s="22"/>
      <c r="J810" s="22"/>
      <c r="K810" s="22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</row>
    <row r="811" spans="1:26" ht="13.5" customHeight="1">
      <c r="A811" s="22"/>
      <c r="B811" s="22"/>
      <c r="C811" s="22"/>
      <c r="D811" s="22"/>
      <c r="E811" s="22"/>
      <c r="F811" s="22"/>
      <c r="G811" s="22"/>
      <c r="H811" s="22"/>
      <c r="I811" s="22"/>
      <c r="J811" s="22"/>
      <c r="K811" s="22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</row>
    <row r="812" spans="1:26" ht="13.5" customHeight="1">
      <c r="A812" s="22"/>
      <c r="B812" s="22"/>
      <c r="C812" s="22"/>
      <c r="D812" s="22"/>
      <c r="E812" s="22"/>
      <c r="F812" s="22"/>
      <c r="G812" s="22"/>
      <c r="H812" s="22"/>
      <c r="I812" s="22"/>
      <c r="J812" s="22"/>
      <c r="K812" s="22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</row>
    <row r="813" spans="1:26" ht="13.5" customHeight="1">
      <c r="A813" s="22"/>
      <c r="B813" s="22"/>
      <c r="C813" s="22"/>
      <c r="D813" s="22"/>
      <c r="E813" s="22"/>
      <c r="F813" s="22"/>
      <c r="G813" s="22"/>
      <c r="H813" s="22"/>
      <c r="I813" s="22"/>
      <c r="J813" s="22"/>
      <c r="K813" s="22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</row>
    <row r="814" spans="1:26" ht="13.5" customHeight="1">
      <c r="A814" s="22"/>
      <c r="B814" s="22"/>
      <c r="C814" s="22"/>
      <c r="D814" s="22"/>
      <c r="E814" s="22"/>
      <c r="F814" s="22"/>
      <c r="G814" s="22"/>
      <c r="H814" s="22"/>
      <c r="I814" s="22"/>
      <c r="J814" s="22"/>
      <c r="K814" s="22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</row>
    <row r="815" spans="1:26" ht="13.5" customHeight="1">
      <c r="A815" s="22"/>
      <c r="B815" s="22"/>
      <c r="C815" s="22"/>
      <c r="D815" s="22"/>
      <c r="E815" s="22"/>
      <c r="F815" s="22"/>
      <c r="G815" s="22"/>
      <c r="H815" s="22"/>
      <c r="I815" s="22"/>
      <c r="J815" s="22"/>
      <c r="K815" s="22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</row>
    <row r="816" spans="1:26" ht="13.5" customHeight="1">
      <c r="A816" s="22"/>
      <c r="B816" s="22"/>
      <c r="C816" s="22"/>
      <c r="D816" s="22"/>
      <c r="E816" s="22"/>
      <c r="F816" s="22"/>
      <c r="G816" s="22"/>
      <c r="H816" s="22"/>
      <c r="I816" s="22"/>
      <c r="J816" s="22"/>
      <c r="K816" s="22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</row>
    <row r="817" spans="1:26" ht="13.5" customHeight="1">
      <c r="A817" s="22"/>
      <c r="B817" s="22"/>
      <c r="C817" s="22"/>
      <c r="D817" s="22"/>
      <c r="E817" s="22"/>
      <c r="F817" s="22"/>
      <c r="G817" s="22"/>
      <c r="H817" s="22"/>
      <c r="I817" s="22"/>
      <c r="J817" s="22"/>
      <c r="K817" s="22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</row>
    <row r="818" spans="1:26" ht="13.5" customHeight="1">
      <c r="A818" s="22"/>
      <c r="B818" s="22"/>
      <c r="C818" s="22"/>
      <c r="D818" s="22"/>
      <c r="E818" s="22"/>
      <c r="F818" s="22"/>
      <c r="G818" s="22"/>
      <c r="H818" s="22"/>
      <c r="I818" s="22"/>
      <c r="J818" s="22"/>
      <c r="K818" s="22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</row>
    <row r="819" spans="1:26" ht="13.5" customHeight="1">
      <c r="A819" s="22"/>
      <c r="B819" s="22"/>
      <c r="C819" s="22"/>
      <c r="D819" s="22"/>
      <c r="E819" s="22"/>
      <c r="F819" s="22"/>
      <c r="G819" s="22"/>
      <c r="H819" s="22"/>
      <c r="I819" s="22"/>
      <c r="J819" s="22"/>
      <c r="K819" s="22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</row>
    <row r="820" spans="1:26" ht="13.5" customHeight="1">
      <c r="A820" s="22"/>
      <c r="B820" s="22"/>
      <c r="C820" s="22"/>
      <c r="D820" s="22"/>
      <c r="E820" s="22"/>
      <c r="F820" s="22"/>
      <c r="G820" s="22"/>
      <c r="H820" s="22"/>
      <c r="I820" s="22"/>
      <c r="J820" s="22"/>
      <c r="K820" s="22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</row>
    <row r="821" spans="1:26" ht="13.5" customHeight="1">
      <c r="A821" s="22"/>
      <c r="B821" s="22"/>
      <c r="C821" s="22"/>
      <c r="D821" s="22"/>
      <c r="E821" s="22"/>
      <c r="F821" s="22"/>
      <c r="G821" s="22"/>
      <c r="H821" s="22"/>
      <c r="I821" s="22"/>
      <c r="J821" s="22"/>
      <c r="K821" s="22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</row>
    <row r="822" spans="1:26" ht="13.5" customHeight="1">
      <c r="A822" s="22"/>
      <c r="B822" s="22"/>
      <c r="C822" s="22"/>
      <c r="D822" s="22"/>
      <c r="E822" s="22"/>
      <c r="F822" s="22"/>
      <c r="G822" s="22"/>
      <c r="H822" s="22"/>
      <c r="I822" s="22"/>
      <c r="J822" s="22"/>
      <c r="K822" s="22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</row>
    <row r="823" spans="1:26" ht="13.5" customHeight="1">
      <c r="A823" s="22"/>
      <c r="B823" s="22"/>
      <c r="C823" s="22"/>
      <c r="D823" s="22"/>
      <c r="E823" s="22"/>
      <c r="F823" s="22"/>
      <c r="G823" s="22"/>
      <c r="H823" s="22"/>
      <c r="I823" s="22"/>
      <c r="J823" s="22"/>
      <c r="K823" s="22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</row>
    <row r="824" spans="1:26" ht="13.5" customHeight="1">
      <c r="A824" s="22"/>
      <c r="B824" s="22"/>
      <c r="C824" s="22"/>
      <c r="D824" s="22"/>
      <c r="E824" s="22"/>
      <c r="F824" s="22"/>
      <c r="G824" s="22"/>
      <c r="H824" s="22"/>
      <c r="I824" s="22"/>
      <c r="J824" s="22"/>
      <c r="K824" s="22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</row>
    <row r="825" spans="1:26" ht="13.5" customHeight="1">
      <c r="A825" s="22"/>
      <c r="B825" s="22"/>
      <c r="C825" s="22"/>
      <c r="D825" s="22"/>
      <c r="E825" s="22"/>
      <c r="F825" s="22"/>
      <c r="G825" s="22"/>
      <c r="H825" s="22"/>
      <c r="I825" s="22"/>
      <c r="J825" s="22"/>
      <c r="K825" s="22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</row>
    <row r="826" spans="1:26" ht="13.5" customHeight="1">
      <c r="A826" s="22"/>
      <c r="B826" s="22"/>
      <c r="C826" s="22"/>
      <c r="D826" s="22"/>
      <c r="E826" s="22"/>
      <c r="F826" s="22"/>
      <c r="G826" s="22"/>
      <c r="H826" s="22"/>
      <c r="I826" s="22"/>
      <c r="J826" s="22"/>
      <c r="K826" s="22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</row>
    <row r="827" spans="1:26" ht="13.5" customHeight="1">
      <c r="A827" s="22"/>
      <c r="B827" s="22"/>
      <c r="C827" s="22"/>
      <c r="D827" s="22"/>
      <c r="E827" s="22"/>
      <c r="F827" s="22"/>
      <c r="G827" s="22"/>
      <c r="H827" s="22"/>
      <c r="I827" s="22"/>
      <c r="J827" s="22"/>
      <c r="K827" s="22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</row>
    <row r="828" spans="1:26" ht="13.5" customHeight="1">
      <c r="A828" s="22"/>
      <c r="B828" s="22"/>
      <c r="C828" s="22"/>
      <c r="D828" s="22"/>
      <c r="E828" s="22"/>
      <c r="F828" s="22"/>
      <c r="G828" s="22"/>
      <c r="H828" s="22"/>
      <c r="I828" s="22"/>
      <c r="J828" s="22"/>
      <c r="K828" s="22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</row>
    <row r="829" spans="1:26" ht="13.5" customHeight="1">
      <c r="A829" s="22"/>
      <c r="B829" s="22"/>
      <c r="C829" s="22"/>
      <c r="D829" s="22"/>
      <c r="E829" s="22"/>
      <c r="F829" s="22"/>
      <c r="G829" s="22"/>
      <c r="H829" s="22"/>
      <c r="I829" s="22"/>
      <c r="J829" s="22"/>
      <c r="K829" s="22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</row>
    <row r="830" spans="1:26" ht="13.5" customHeight="1">
      <c r="A830" s="22"/>
      <c r="B830" s="22"/>
      <c r="C830" s="22"/>
      <c r="D830" s="22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</row>
    <row r="831" spans="1:26" ht="13.5" customHeight="1">
      <c r="A831" s="22"/>
      <c r="B831" s="22"/>
      <c r="C831" s="22"/>
      <c r="D831" s="22"/>
      <c r="E831" s="22"/>
      <c r="F831" s="22"/>
      <c r="G831" s="22"/>
      <c r="H831" s="22"/>
      <c r="I831" s="22"/>
      <c r="J831" s="22"/>
      <c r="K831" s="22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</row>
    <row r="832" spans="1:26" ht="13.5" customHeight="1">
      <c r="A832" s="22"/>
      <c r="B832" s="22"/>
      <c r="C832" s="22"/>
      <c r="D832" s="22"/>
      <c r="E832" s="22"/>
      <c r="F832" s="22"/>
      <c r="G832" s="22"/>
      <c r="H832" s="22"/>
      <c r="I832" s="22"/>
      <c r="J832" s="22"/>
      <c r="K832" s="22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</row>
    <row r="833" spans="1:26" ht="13.5" customHeight="1">
      <c r="A833" s="22"/>
      <c r="B833" s="22"/>
      <c r="C833" s="22"/>
      <c r="D833" s="22"/>
      <c r="E833" s="22"/>
      <c r="F833" s="22"/>
      <c r="G833" s="22"/>
      <c r="H833" s="22"/>
      <c r="I833" s="22"/>
      <c r="J833" s="22"/>
      <c r="K833" s="22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</row>
    <row r="834" spans="1:26" ht="13.5" customHeight="1">
      <c r="A834" s="22"/>
      <c r="B834" s="22"/>
      <c r="C834" s="22"/>
      <c r="D834" s="22"/>
      <c r="E834" s="22"/>
      <c r="F834" s="22"/>
      <c r="G834" s="22"/>
      <c r="H834" s="22"/>
      <c r="I834" s="22"/>
      <c r="J834" s="22"/>
      <c r="K834" s="22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</row>
    <row r="835" spans="1:26" ht="13.5" customHeight="1">
      <c r="A835" s="22"/>
      <c r="B835" s="22"/>
      <c r="C835" s="22"/>
      <c r="D835" s="22"/>
      <c r="E835" s="22"/>
      <c r="F835" s="22"/>
      <c r="G835" s="22"/>
      <c r="H835" s="22"/>
      <c r="I835" s="22"/>
      <c r="J835" s="22"/>
      <c r="K835" s="22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</row>
    <row r="836" spans="1:26" ht="13.5" customHeight="1">
      <c r="A836" s="22"/>
      <c r="B836" s="22"/>
      <c r="C836" s="22"/>
      <c r="D836" s="22"/>
      <c r="E836" s="22"/>
      <c r="F836" s="22"/>
      <c r="G836" s="22"/>
      <c r="H836" s="22"/>
      <c r="I836" s="22"/>
      <c r="J836" s="22"/>
      <c r="K836" s="22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</row>
    <row r="837" spans="1:26" ht="13.5" customHeight="1">
      <c r="A837" s="22"/>
      <c r="B837" s="22"/>
      <c r="C837" s="22"/>
      <c r="D837" s="22"/>
      <c r="E837" s="22"/>
      <c r="F837" s="22"/>
      <c r="G837" s="22"/>
      <c r="H837" s="22"/>
      <c r="I837" s="22"/>
      <c r="J837" s="22"/>
      <c r="K837" s="22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</row>
    <row r="838" spans="1:26" ht="13.5" customHeight="1">
      <c r="A838" s="22"/>
      <c r="B838" s="22"/>
      <c r="C838" s="22"/>
      <c r="D838" s="22"/>
      <c r="E838" s="22"/>
      <c r="F838" s="22"/>
      <c r="G838" s="22"/>
      <c r="H838" s="22"/>
      <c r="I838" s="22"/>
      <c r="J838" s="22"/>
      <c r="K838" s="22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</row>
    <row r="839" spans="1:26" ht="13.5" customHeight="1">
      <c r="A839" s="22"/>
      <c r="B839" s="22"/>
      <c r="C839" s="22"/>
      <c r="D839" s="22"/>
      <c r="E839" s="22"/>
      <c r="F839" s="22"/>
      <c r="G839" s="22"/>
      <c r="H839" s="22"/>
      <c r="I839" s="22"/>
      <c r="J839" s="22"/>
      <c r="K839" s="22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</row>
    <row r="840" spans="1:26" ht="13.5" customHeight="1">
      <c r="A840" s="22"/>
      <c r="B840" s="22"/>
      <c r="C840" s="22"/>
      <c r="D840" s="22"/>
      <c r="E840" s="22"/>
      <c r="F840" s="22"/>
      <c r="G840" s="22"/>
      <c r="H840" s="22"/>
      <c r="I840" s="22"/>
      <c r="J840" s="22"/>
      <c r="K840" s="22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</row>
    <row r="841" spans="1:26" ht="13.5" customHeight="1">
      <c r="A841" s="22"/>
      <c r="B841" s="22"/>
      <c r="C841" s="22"/>
      <c r="D841" s="22"/>
      <c r="E841" s="22"/>
      <c r="F841" s="22"/>
      <c r="G841" s="22"/>
      <c r="H841" s="22"/>
      <c r="I841" s="22"/>
      <c r="J841" s="22"/>
      <c r="K841" s="22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</row>
    <row r="842" spans="1:26" ht="13.5" customHeight="1">
      <c r="A842" s="22"/>
      <c r="B842" s="22"/>
      <c r="C842" s="22"/>
      <c r="D842" s="22"/>
      <c r="E842" s="22"/>
      <c r="F842" s="22"/>
      <c r="G842" s="22"/>
      <c r="H842" s="22"/>
      <c r="I842" s="22"/>
      <c r="J842" s="22"/>
      <c r="K842" s="22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</row>
    <row r="843" spans="1:26" ht="13.5" customHeight="1">
      <c r="A843" s="22"/>
      <c r="B843" s="22"/>
      <c r="C843" s="22"/>
      <c r="D843" s="22"/>
      <c r="E843" s="22"/>
      <c r="F843" s="22"/>
      <c r="G843" s="22"/>
      <c r="H843" s="22"/>
      <c r="I843" s="22"/>
      <c r="J843" s="22"/>
      <c r="K843" s="22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</row>
    <row r="844" spans="1:26" ht="13.5" customHeight="1">
      <c r="A844" s="22"/>
      <c r="B844" s="22"/>
      <c r="C844" s="22"/>
      <c r="D844" s="22"/>
      <c r="E844" s="22"/>
      <c r="F844" s="22"/>
      <c r="G844" s="22"/>
      <c r="H844" s="22"/>
      <c r="I844" s="22"/>
      <c r="J844" s="22"/>
      <c r="K844" s="22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</row>
    <row r="845" spans="1:26" ht="13.5" customHeight="1">
      <c r="A845" s="22"/>
      <c r="B845" s="22"/>
      <c r="C845" s="22"/>
      <c r="D845" s="22"/>
      <c r="E845" s="22"/>
      <c r="F845" s="22"/>
      <c r="G845" s="22"/>
      <c r="H845" s="22"/>
      <c r="I845" s="22"/>
      <c r="J845" s="22"/>
      <c r="K845" s="22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</row>
    <row r="846" spans="1:26" ht="13.5" customHeight="1">
      <c r="A846" s="22"/>
      <c r="B846" s="22"/>
      <c r="C846" s="22"/>
      <c r="D846" s="22"/>
      <c r="E846" s="22"/>
      <c r="F846" s="22"/>
      <c r="G846" s="22"/>
      <c r="H846" s="22"/>
      <c r="I846" s="22"/>
      <c r="J846" s="22"/>
      <c r="K846" s="22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</row>
    <row r="847" spans="1:26" ht="13.5" customHeight="1">
      <c r="A847" s="22"/>
      <c r="B847" s="22"/>
      <c r="C847" s="22"/>
      <c r="D847" s="22"/>
      <c r="E847" s="22"/>
      <c r="F847" s="22"/>
      <c r="G847" s="22"/>
      <c r="H847" s="22"/>
      <c r="I847" s="22"/>
      <c r="J847" s="22"/>
      <c r="K847" s="22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</row>
    <row r="848" spans="1:26" ht="13.5" customHeight="1">
      <c r="A848" s="22"/>
      <c r="B848" s="22"/>
      <c r="C848" s="22"/>
      <c r="D848" s="22"/>
      <c r="E848" s="22"/>
      <c r="F848" s="22"/>
      <c r="G848" s="22"/>
      <c r="H848" s="22"/>
      <c r="I848" s="22"/>
      <c r="J848" s="22"/>
      <c r="K848" s="22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</row>
    <row r="849" spans="1:26" ht="13.5" customHeight="1">
      <c r="A849" s="22"/>
      <c r="B849" s="22"/>
      <c r="C849" s="22"/>
      <c r="D849" s="22"/>
      <c r="E849" s="22"/>
      <c r="F849" s="22"/>
      <c r="G849" s="22"/>
      <c r="H849" s="22"/>
      <c r="I849" s="22"/>
      <c r="J849" s="22"/>
      <c r="K849" s="22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</row>
    <row r="850" spans="1:26" ht="13.5" customHeight="1">
      <c r="A850" s="22"/>
      <c r="B850" s="22"/>
      <c r="C850" s="22"/>
      <c r="D850" s="22"/>
      <c r="E850" s="22"/>
      <c r="F850" s="22"/>
      <c r="G850" s="22"/>
      <c r="H850" s="22"/>
      <c r="I850" s="22"/>
      <c r="J850" s="22"/>
      <c r="K850" s="22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</row>
    <row r="851" spans="1:26" ht="13.5" customHeight="1">
      <c r="A851" s="22"/>
      <c r="B851" s="22"/>
      <c r="C851" s="22"/>
      <c r="D851" s="22"/>
      <c r="E851" s="22"/>
      <c r="F851" s="22"/>
      <c r="G851" s="22"/>
      <c r="H851" s="22"/>
      <c r="I851" s="22"/>
      <c r="J851" s="22"/>
      <c r="K851" s="22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</row>
    <row r="852" spans="1:26" ht="13.5" customHeight="1">
      <c r="A852" s="22"/>
      <c r="B852" s="22"/>
      <c r="C852" s="22"/>
      <c r="D852" s="22"/>
      <c r="E852" s="22"/>
      <c r="F852" s="22"/>
      <c r="G852" s="22"/>
      <c r="H852" s="22"/>
      <c r="I852" s="22"/>
      <c r="J852" s="22"/>
      <c r="K852" s="22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</row>
    <row r="853" spans="1:26" ht="13.5" customHeight="1">
      <c r="A853" s="22"/>
      <c r="B853" s="22"/>
      <c r="C853" s="22"/>
      <c r="D853" s="22"/>
      <c r="E853" s="22"/>
      <c r="F853" s="22"/>
      <c r="G853" s="22"/>
      <c r="H853" s="22"/>
      <c r="I853" s="22"/>
      <c r="J853" s="22"/>
      <c r="K853" s="22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</row>
    <row r="854" spans="1:26" ht="13.5" customHeight="1">
      <c r="A854" s="22"/>
      <c r="B854" s="22"/>
      <c r="C854" s="22"/>
      <c r="D854" s="22"/>
      <c r="E854" s="22"/>
      <c r="F854" s="22"/>
      <c r="G854" s="22"/>
      <c r="H854" s="22"/>
      <c r="I854" s="22"/>
      <c r="J854" s="22"/>
      <c r="K854" s="22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</row>
    <row r="855" spans="1:26" ht="13.5" customHeight="1">
      <c r="A855" s="22"/>
      <c r="B855" s="22"/>
      <c r="C855" s="22"/>
      <c r="D855" s="22"/>
      <c r="E855" s="22"/>
      <c r="F855" s="22"/>
      <c r="G855" s="22"/>
      <c r="H855" s="22"/>
      <c r="I855" s="22"/>
      <c r="J855" s="22"/>
      <c r="K855" s="22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</row>
    <row r="856" spans="1:26" ht="13.5" customHeight="1">
      <c r="A856" s="22"/>
      <c r="B856" s="22"/>
      <c r="C856" s="22"/>
      <c r="D856" s="22"/>
      <c r="E856" s="22"/>
      <c r="F856" s="22"/>
      <c r="G856" s="22"/>
      <c r="H856" s="22"/>
      <c r="I856" s="22"/>
      <c r="J856" s="22"/>
      <c r="K856" s="22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</row>
    <row r="857" spans="1:26" ht="13.5" customHeight="1">
      <c r="A857" s="22"/>
      <c r="B857" s="22"/>
      <c r="C857" s="22"/>
      <c r="D857" s="22"/>
      <c r="E857" s="22"/>
      <c r="F857" s="22"/>
      <c r="G857" s="22"/>
      <c r="H857" s="22"/>
      <c r="I857" s="22"/>
      <c r="J857" s="22"/>
      <c r="K857" s="22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</row>
    <row r="858" spans="1:26" ht="13.5" customHeight="1">
      <c r="A858" s="22"/>
      <c r="B858" s="22"/>
      <c r="C858" s="22"/>
      <c r="D858" s="22"/>
      <c r="E858" s="22"/>
      <c r="F858" s="22"/>
      <c r="G858" s="22"/>
      <c r="H858" s="22"/>
      <c r="I858" s="22"/>
      <c r="J858" s="22"/>
      <c r="K858" s="22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</row>
    <row r="859" spans="1:26" ht="13.5" customHeight="1">
      <c r="A859" s="22"/>
      <c r="B859" s="22"/>
      <c r="C859" s="22"/>
      <c r="D859" s="22"/>
      <c r="E859" s="22"/>
      <c r="F859" s="22"/>
      <c r="G859" s="22"/>
      <c r="H859" s="22"/>
      <c r="I859" s="22"/>
      <c r="J859" s="22"/>
      <c r="K859" s="22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</row>
    <row r="860" spans="1:26" ht="13.5" customHeight="1">
      <c r="A860" s="22"/>
      <c r="B860" s="22"/>
      <c r="C860" s="22"/>
      <c r="D860" s="22"/>
      <c r="E860" s="22"/>
      <c r="F860" s="22"/>
      <c r="G860" s="22"/>
      <c r="H860" s="22"/>
      <c r="I860" s="22"/>
      <c r="J860" s="22"/>
      <c r="K860" s="22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</row>
    <row r="861" spans="1:26" ht="13.5" customHeight="1">
      <c r="A861" s="22"/>
      <c r="B861" s="22"/>
      <c r="C861" s="22"/>
      <c r="D861" s="22"/>
      <c r="E861" s="22"/>
      <c r="F861" s="22"/>
      <c r="G861" s="22"/>
      <c r="H861" s="22"/>
      <c r="I861" s="22"/>
      <c r="J861" s="22"/>
      <c r="K861" s="22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</row>
    <row r="862" spans="1:26" ht="13.5" customHeight="1">
      <c r="A862" s="22"/>
      <c r="B862" s="22"/>
      <c r="C862" s="22"/>
      <c r="D862" s="22"/>
      <c r="E862" s="22"/>
      <c r="F862" s="22"/>
      <c r="G862" s="22"/>
      <c r="H862" s="22"/>
      <c r="I862" s="22"/>
      <c r="J862" s="22"/>
      <c r="K862" s="22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</row>
    <row r="863" spans="1:26" ht="13.5" customHeight="1">
      <c r="A863" s="22"/>
      <c r="B863" s="22"/>
      <c r="C863" s="22"/>
      <c r="D863" s="22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</row>
    <row r="864" spans="1:26" ht="13.5" customHeight="1">
      <c r="A864" s="22"/>
      <c r="B864" s="22"/>
      <c r="C864" s="22"/>
      <c r="D864" s="22"/>
      <c r="E864" s="22"/>
      <c r="F864" s="22"/>
      <c r="G864" s="22"/>
      <c r="H864" s="22"/>
      <c r="I864" s="22"/>
      <c r="J864" s="22"/>
      <c r="K864" s="22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</row>
    <row r="865" spans="1:26" ht="13.5" customHeight="1">
      <c r="A865" s="22"/>
      <c r="B865" s="22"/>
      <c r="C865" s="22"/>
      <c r="D865" s="22"/>
      <c r="E865" s="22"/>
      <c r="F865" s="22"/>
      <c r="G865" s="22"/>
      <c r="H865" s="22"/>
      <c r="I865" s="22"/>
      <c r="J865" s="22"/>
      <c r="K865" s="22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</row>
    <row r="866" spans="1:26" ht="13.5" customHeight="1">
      <c r="A866" s="22"/>
      <c r="B866" s="22"/>
      <c r="C866" s="22"/>
      <c r="D866" s="22"/>
      <c r="E866" s="22"/>
      <c r="F866" s="22"/>
      <c r="G866" s="22"/>
      <c r="H866" s="22"/>
      <c r="I866" s="22"/>
      <c r="J866" s="22"/>
      <c r="K866" s="22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</row>
    <row r="867" spans="1:26" ht="13.5" customHeight="1">
      <c r="A867" s="22"/>
      <c r="B867" s="22"/>
      <c r="C867" s="22"/>
      <c r="D867" s="22"/>
      <c r="E867" s="22"/>
      <c r="F867" s="22"/>
      <c r="G867" s="22"/>
      <c r="H867" s="22"/>
      <c r="I867" s="22"/>
      <c r="J867" s="22"/>
      <c r="K867" s="22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</row>
    <row r="868" spans="1:26" ht="13.5" customHeight="1">
      <c r="A868" s="22"/>
      <c r="B868" s="22"/>
      <c r="C868" s="22"/>
      <c r="D868" s="22"/>
      <c r="E868" s="22"/>
      <c r="F868" s="22"/>
      <c r="G868" s="22"/>
      <c r="H868" s="22"/>
      <c r="I868" s="22"/>
      <c r="J868" s="22"/>
      <c r="K868" s="22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</row>
    <row r="869" spans="1:26" ht="13.5" customHeight="1">
      <c r="A869" s="22"/>
      <c r="B869" s="22"/>
      <c r="C869" s="22"/>
      <c r="D869" s="22"/>
      <c r="E869" s="22"/>
      <c r="F869" s="22"/>
      <c r="G869" s="22"/>
      <c r="H869" s="22"/>
      <c r="I869" s="22"/>
      <c r="J869" s="22"/>
      <c r="K869" s="22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</row>
    <row r="870" spans="1:26" ht="13.5" customHeight="1">
      <c r="A870" s="22"/>
      <c r="B870" s="22"/>
      <c r="C870" s="22"/>
      <c r="D870" s="22"/>
      <c r="E870" s="22"/>
      <c r="F870" s="22"/>
      <c r="G870" s="22"/>
      <c r="H870" s="22"/>
      <c r="I870" s="22"/>
      <c r="J870" s="22"/>
      <c r="K870" s="22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</row>
    <row r="871" spans="1:26" ht="13.5" customHeight="1">
      <c r="A871" s="22"/>
      <c r="B871" s="22"/>
      <c r="C871" s="22"/>
      <c r="D871" s="22"/>
      <c r="E871" s="22"/>
      <c r="F871" s="22"/>
      <c r="G871" s="22"/>
      <c r="H871" s="22"/>
      <c r="I871" s="22"/>
      <c r="J871" s="22"/>
      <c r="K871" s="22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</row>
    <row r="872" spans="1:26" ht="13.5" customHeight="1">
      <c r="A872" s="22"/>
      <c r="B872" s="22"/>
      <c r="C872" s="22"/>
      <c r="D872" s="22"/>
      <c r="E872" s="22"/>
      <c r="F872" s="22"/>
      <c r="G872" s="22"/>
      <c r="H872" s="22"/>
      <c r="I872" s="22"/>
      <c r="J872" s="22"/>
      <c r="K872" s="22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</row>
    <row r="873" spans="1:26" ht="13.5" customHeight="1">
      <c r="A873" s="22"/>
      <c r="B873" s="22"/>
      <c r="C873" s="22"/>
      <c r="D873" s="22"/>
      <c r="E873" s="22"/>
      <c r="F873" s="22"/>
      <c r="G873" s="22"/>
      <c r="H873" s="22"/>
      <c r="I873" s="22"/>
      <c r="J873" s="22"/>
      <c r="K873" s="22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</row>
    <row r="874" spans="1:26" ht="13.5" customHeight="1">
      <c r="A874" s="22"/>
      <c r="B874" s="22"/>
      <c r="C874" s="22"/>
      <c r="D874" s="22"/>
      <c r="E874" s="22"/>
      <c r="F874" s="22"/>
      <c r="G874" s="22"/>
      <c r="H874" s="22"/>
      <c r="I874" s="22"/>
      <c r="J874" s="22"/>
      <c r="K874" s="22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</row>
    <row r="875" spans="1:26" ht="13.5" customHeight="1">
      <c r="A875" s="22"/>
      <c r="B875" s="22"/>
      <c r="C875" s="22"/>
      <c r="D875" s="22"/>
      <c r="E875" s="22"/>
      <c r="F875" s="22"/>
      <c r="G875" s="22"/>
      <c r="H875" s="22"/>
      <c r="I875" s="22"/>
      <c r="J875" s="22"/>
      <c r="K875" s="22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</row>
    <row r="876" spans="1:26" ht="13.5" customHeight="1">
      <c r="A876" s="22"/>
      <c r="B876" s="22"/>
      <c r="C876" s="22"/>
      <c r="D876" s="22"/>
      <c r="E876" s="22"/>
      <c r="F876" s="22"/>
      <c r="G876" s="22"/>
      <c r="H876" s="22"/>
      <c r="I876" s="22"/>
      <c r="J876" s="22"/>
      <c r="K876" s="22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</row>
    <row r="877" spans="1:26" ht="13.5" customHeight="1">
      <c r="A877" s="22"/>
      <c r="B877" s="22"/>
      <c r="C877" s="22"/>
      <c r="D877" s="22"/>
      <c r="E877" s="22"/>
      <c r="F877" s="22"/>
      <c r="G877" s="22"/>
      <c r="H877" s="22"/>
      <c r="I877" s="22"/>
      <c r="J877" s="22"/>
      <c r="K877" s="22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</row>
    <row r="878" spans="1:26" ht="13.5" customHeight="1">
      <c r="A878" s="22"/>
      <c r="B878" s="22"/>
      <c r="C878" s="22"/>
      <c r="D878" s="22"/>
      <c r="E878" s="22"/>
      <c r="F878" s="22"/>
      <c r="G878" s="22"/>
      <c r="H878" s="22"/>
      <c r="I878" s="22"/>
      <c r="J878" s="22"/>
      <c r="K878" s="22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</row>
    <row r="879" spans="1:26" ht="13.5" customHeight="1">
      <c r="A879" s="22"/>
      <c r="B879" s="22"/>
      <c r="C879" s="22"/>
      <c r="D879" s="22"/>
      <c r="E879" s="22"/>
      <c r="F879" s="22"/>
      <c r="G879" s="22"/>
      <c r="H879" s="22"/>
      <c r="I879" s="22"/>
      <c r="J879" s="22"/>
      <c r="K879" s="22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</row>
    <row r="880" spans="1:26" ht="13.5" customHeight="1">
      <c r="A880" s="22"/>
      <c r="B880" s="22"/>
      <c r="C880" s="22"/>
      <c r="D880" s="22"/>
      <c r="E880" s="22"/>
      <c r="F880" s="22"/>
      <c r="G880" s="22"/>
      <c r="H880" s="22"/>
      <c r="I880" s="22"/>
      <c r="J880" s="22"/>
      <c r="K880" s="22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</row>
    <row r="881" spans="1:26" ht="13.5" customHeight="1">
      <c r="A881" s="22"/>
      <c r="B881" s="22"/>
      <c r="C881" s="22"/>
      <c r="D881" s="22"/>
      <c r="E881" s="22"/>
      <c r="F881" s="22"/>
      <c r="G881" s="22"/>
      <c r="H881" s="22"/>
      <c r="I881" s="22"/>
      <c r="J881" s="22"/>
      <c r="K881" s="22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</row>
    <row r="882" spans="1:26" ht="13.5" customHeight="1">
      <c r="A882" s="22"/>
      <c r="B882" s="22"/>
      <c r="C882" s="22"/>
      <c r="D882" s="22"/>
      <c r="E882" s="22"/>
      <c r="F882" s="22"/>
      <c r="G882" s="22"/>
      <c r="H882" s="22"/>
      <c r="I882" s="22"/>
      <c r="J882" s="22"/>
      <c r="K882" s="22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</row>
    <row r="883" spans="1:26" ht="13.5" customHeight="1">
      <c r="A883" s="22"/>
      <c r="B883" s="22"/>
      <c r="C883" s="22"/>
      <c r="D883" s="22"/>
      <c r="E883" s="22"/>
      <c r="F883" s="22"/>
      <c r="G883" s="22"/>
      <c r="H883" s="22"/>
      <c r="I883" s="22"/>
      <c r="J883" s="22"/>
      <c r="K883" s="22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</row>
    <row r="884" spans="1:26" ht="13.5" customHeight="1">
      <c r="A884" s="22"/>
      <c r="B884" s="22"/>
      <c r="C884" s="22"/>
      <c r="D884" s="22"/>
      <c r="E884" s="22"/>
      <c r="F884" s="22"/>
      <c r="G884" s="22"/>
      <c r="H884" s="22"/>
      <c r="I884" s="22"/>
      <c r="J884" s="22"/>
      <c r="K884" s="22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</row>
    <row r="885" spans="1:26" ht="13.5" customHeight="1">
      <c r="A885" s="22"/>
      <c r="B885" s="22"/>
      <c r="C885" s="22"/>
      <c r="D885" s="22"/>
      <c r="E885" s="22"/>
      <c r="F885" s="22"/>
      <c r="G885" s="22"/>
      <c r="H885" s="22"/>
      <c r="I885" s="22"/>
      <c r="J885" s="22"/>
      <c r="K885" s="22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</row>
    <row r="886" spans="1:26" ht="13.5" customHeight="1">
      <c r="A886" s="22"/>
      <c r="B886" s="22"/>
      <c r="C886" s="22"/>
      <c r="D886" s="22"/>
      <c r="E886" s="22"/>
      <c r="F886" s="22"/>
      <c r="G886" s="22"/>
      <c r="H886" s="22"/>
      <c r="I886" s="22"/>
      <c r="J886" s="22"/>
      <c r="K886" s="22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</row>
    <row r="887" spans="1:26" ht="13.5" customHeight="1">
      <c r="A887" s="22"/>
      <c r="B887" s="22"/>
      <c r="C887" s="22"/>
      <c r="D887" s="22"/>
      <c r="E887" s="22"/>
      <c r="F887" s="22"/>
      <c r="G887" s="22"/>
      <c r="H887" s="22"/>
      <c r="I887" s="22"/>
      <c r="J887" s="22"/>
      <c r="K887" s="22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</row>
    <row r="888" spans="1:26" ht="13.5" customHeight="1">
      <c r="A888" s="22"/>
      <c r="B888" s="22"/>
      <c r="C888" s="22"/>
      <c r="D888" s="22"/>
      <c r="E888" s="22"/>
      <c r="F888" s="22"/>
      <c r="G888" s="22"/>
      <c r="H888" s="22"/>
      <c r="I888" s="22"/>
      <c r="J888" s="22"/>
      <c r="K888" s="22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</row>
    <row r="889" spans="1:26" ht="13.5" customHeight="1">
      <c r="A889" s="22"/>
      <c r="B889" s="22"/>
      <c r="C889" s="22"/>
      <c r="D889" s="22"/>
      <c r="E889" s="22"/>
      <c r="F889" s="22"/>
      <c r="G889" s="22"/>
      <c r="H889" s="22"/>
      <c r="I889" s="22"/>
      <c r="J889" s="22"/>
      <c r="K889" s="22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</row>
    <row r="890" spans="1:26" ht="13.5" customHeight="1">
      <c r="A890" s="22"/>
      <c r="B890" s="22"/>
      <c r="C890" s="22"/>
      <c r="D890" s="22"/>
      <c r="E890" s="22"/>
      <c r="F890" s="22"/>
      <c r="G890" s="22"/>
      <c r="H890" s="22"/>
      <c r="I890" s="22"/>
      <c r="J890" s="22"/>
      <c r="K890" s="22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</row>
    <row r="891" spans="1:26" ht="13.5" customHeight="1">
      <c r="A891" s="22"/>
      <c r="B891" s="22"/>
      <c r="C891" s="22"/>
      <c r="D891" s="22"/>
      <c r="E891" s="22"/>
      <c r="F891" s="22"/>
      <c r="G891" s="22"/>
      <c r="H891" s="22"/>
      <c r="I891" s="22"/>
      <c r="J891" s="22"/>
      <c r="K891" s="22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</row>
    <row r="892" spans="1:26" ht="13.5" customHeight="1">
      <c r="A892" s="22"/>
      <c r="B892" s="22"/>
      <c r="C892" s="22"/>
      <c r="D892" s="22"/>
      <c r="E892" s="22"/>
      <c r="F892" s="22"/>
      <c r="G892" s="22"/>
      <c r="H892" s="22"/>
      <c r="I892" s="22"/>
      <c r="J892" s="22"/>
      <c r="K892" s="22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</row>
    <row r="893" spans="1:26" ht="13.5" customHeight="1">
      <c r="A893" s="22"/>
      <c r="B893" s="22"/>
      <c r="C893" s="22"/>
      <c r="D893" s="22"/>
      <c r="E893" s="22"/>
      <c r="F893" s="22"/>
      <c r="G893" s="22"/>
      <c r="H893" s="22"/>
      <c r="I893" s="22"/>
      <c r="J893" s="22"/>
      <c r="K893" s="22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</row>
    <row r="894" spans="1:26" ht="13.5" customHeight="1">
      <c r="A894" s="22"/>
      <c r="B894" s="22"/>
      <c r="C894" s="22"/>
      <c r="D894" s="22"/>
      <c r="E894" s="22"/>
      <c r="F894" s="22"/>
      <c r="G894" s="22"/>
      <c r="H894" s="22"/>
      <c r="I894" s="22"/>
      <c r="J894" s="22"/>
      <c r="K894" s="22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</row>
    <row r="895" spans="1:26" ht="13.5" customHeight="1">
      <c r="A895" s="22"/>
      <c r="B895" s="22"/>
      <c r="C895" s="22"/>
      <c r="D895" s="22"/>
      <c r="E895" s="22"/>
      <c r="F895" s="22"/>
      <c r="G895" s="22"/>
      <c r="H895" s="22"/>
      <c r="I895" s="22"/>
      <c r="J895" s="22"/>
      <c r="K895" s="22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</row>
    <row r="896" spans="1:26" ht="13.5" customHeight="1">
      <c r="A896" s="22"/>
      <c r="B896" s="22"/>
      <c r="C896" s="22"/>
      <c r="D896" s="22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</row>
    <row r="897" spans="1:26" ht="13.5" customHeight="1">
      <c r="A897" s="22"/>
      <c r="B897" s="22"/>
      <c r="C897" s="22"/>
      <c r="D897" s="22"/>
      <c r="E897" s="22"/>
      <c r="F897" s="22"/>
      <c r="G897" s="22"/>
      <c r="H897" s="22"/>
      <c r="I897" s="22"/>
      <c r="J897" s="22"/>
      <c r="K897" s="22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</row>
    <row r="898" spans="1:26" ht="13.5" customHeight="1">
      <c r="A898" s="22"/>
      <c r="B898" s="22"/>
      <c r="C898" s="22"/>
      <c r="D898" s="22"/>
      <c r="E898" s="22"/>
      <c r="F898" s="22"/>
      <c r="G898" s="22"/>
      <c r="H898" s="22"/>
      <c r="I898" s="22"/>
      <c r="J898" s="22"/>
      <c r="K898" s="22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</row>
    <row r="899" spans="1:26" ht="13.5" customHeight="1">
      <c r="A899" s="22"/>
      <c r="B899" s="22"/>
      <c r="C899" s="22"/>
      <c r="D899" s="22"/>
      <c r="E899" s="22"/>
      <c r="F899" s="22"/>
      <c r="G899" s="22"/>
      <c r="H899" s="22"/>
      <c r="I899" s="22"/>
      <c r="J899" s="22"/>
      <c r="K899" s="22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</row>
    <row r="900" spans="1:26" ht="13.5" customHeight="1">
      <c r="A900" s="22"/>
      <c r="B900" s="22"/>
      <c r="C900" s="22"/>
      <c r="D900" s="22"/>
      <c r="E900" s="22"/>
      <c r="F900" s="22"/>
      <c r="G900" s="22"/>
      <c r="H900" s="22"/>
      <c r="I900" s="22"/>
      <c r="J900" s="22"/>
      <c r="K900" s="22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</row>
    <row r="901" spans="1:26" ht="13.5" customHeight="1">
      <c r="A901" s="22"/>
      <c r="B901" s="22"/>
      <c r="C901" s="22"/>
      <c r="D901" s="22"/>
      <c r="E901" s="22"/>
      <c r="F901" s="22"/>
      <c r="G901" s="22"/>
      <c r="H901" s="22"/>
      <c r="I901" s="22"/>
      <c r="J901" s="22"/>
      <c r="K901" s="22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</row>
    <row r="902" spans="1:26" ht="13.5" customHeight="1">
      <c r="A902" s="22"/>
      <c r="B902" s="22"/>
      <c r="C902" s="22"/>
      <c r="D902" s="22"/>
      <c r="E902" s="22"/>
      <c r="F902" s="22"/>
      <c r="G902" s="22"/>
      <c r="H902" s="22"/>
      <c r="I902" s="22"/>
      <c r="J902" s="22"/>
      <c r="K902" s="22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</row>
    <row r="903" spans="1:26" ht="13.5" customHeight="1">
      <c r="A903" s="22"/>
      <c r="B903" s="22"/>
      <c r="C903" s="22"/>
      <c r="D903" s="22"/>
      <c r="E903" s="22"/>
      <c r="F903" s="22"/>
      <c r="G903" s="22"/>
      <c r="H903" s="22"/>
      <c r="I903" s="22"/>
      <c r="J903" s="22"/>
      <c r="K903" s="22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</row>
    <row r="904" spans="1:26" ht="13.5" customHeight="1">
      <c r="A904" s="22"/>
      <c r="B904" s="22"/>
      <c r="C904" s="22"/>
      <c r="D904" s="22"/>
      <c r="E904" s="22"/>
      <c r="F904" s="22"/>
      <c r="G904" s="22"/>
      <c r="H904" s="22"/>
      <c r="I904" s="22"/>
      <c r="J904" s="22"/>
      <c r="K904" s="22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</row>
    <row r="905" spans="1:26" ht="13.5" customHeight="1">
      <c r="A905" s="22"/>
      <c r="B905" s="22"/>
      <c r="C905" s="22"/>
      <c r="D905" s="22"/>
      <c r="E905" s="22"/>
      <c r="F905" s="22"/>
      <c r="G905" s="22"/>
      <c r="H905" s="22"/>
      <c r="I905" s="22"/>
      <c r="J905" s="22"/>
      <c r="K905" s="22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</row>
    <row r="906" spans="1:26" ht="13.5" customHeight="1">
      <c r="A906" s="22"/>
      <c r="B906" s="22"/>
      <c r="C906" s="22"/>
      <c r="D906" s="22"/>
      <c r="E906" s="22"/>
      <c r="F906" s="22"/>
      <c r="G906" s="22"/>
      <c r="H906" s="22"/>
      <c r="I906" s="22"/>
      <c r="J906" s="22"/>
      <c r="K906" s="22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</row>
    <row r="907" spans="1:26" ht="13.5" customHeight="1">
      <c r="A907" s="22"/>
      <c r="B907" s="22"/>
      <c r="C907" s="22"/>
      <c r="D907" s="22"/>
      <c r="E907" s="22"/>
      <c r="F907" s="22"/>
      <c r="G907" s="22"/>
      <c r="H907" s="22"/>
      <c r="I907" s="22"/>
      <c r="J907" s="22"/>
      <c r="K907" s="22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</row>
    <row r="908" spans="1:26" ht="13.5" customHeight="1">
      <c r="A908" s="22"/>
      <c r="B908" s="22"/>
      <c r="C908" s="22"/>
      <c r="D908" s="22"/>
      <c r="E908" s="22"/>
      <c r="F908" s="22"/>
      <c r="G908" s="22"/>
      <c r="H908" s="22"/>
      <c r="I908" s="22"/>
      <c r="J908" s="22"/>
      <c r="K908" s="22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</row>
    <row r="909" spans="1:26" ht="13.5" customHeight="1">
      <c r="A909" s="22"/>
      <c r="B909" s="22"/>
      <c r="C909" s="22"/>
      <c r="D909" s="22"/>
      <c r="E909" s="22"/>
      <c r="F909" s="22"/>
      <c r="G909" s="22"/>
      <c r="H909" s="22"/>
      <c r="I909" s="22"/>
      <c r="J909" s="22"/>
      <c r="K909" s="22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</row>
    <row r="910" spans="1:26" ht="13.5" customHeight="1">
      <c r="A910" s="22"/>
      <c r="B910" s="22"/>
      <c r="C910" s="22"/>
      <c r="D910" s="22"/>
      <c r="E910" s="22"/>
      <c r="F910" s="22"/>
      <c r="G910" s="22"/>
      <c r="H910" s="22"/>
      <c r="I910" s="22"/>
      <c r="J910" s="22"/>
      <c r="K910" s="22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</row>
    <row r="911" spans="1:26" ht="13.5" customHeight="1">
      <c r="A911" s="22"/>
      <c r="B911" s="22"/>
      <c r="C911" s="22"/>
      <c r="D911" s="22"/>
      <c r="E911" s="22"/>
      <c r="F911" s="22"/>
      <c r="G911" s="22"/>
      <c r="H911" s="22"/>
      <c r="I911" s="22"/>
      <c r="J911" s="22"/>
      <c r="K911" s="22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</row>
    <row r="912" spans="1:26" ht="13.5" customHeight="1">
      <c r="A912" s="22"/>
      <c r="B912" s="22"/>
      <c r="C912" s="22"/>
      <c r="D912" s="22"/>
      <c r="E912" s="22"/>
      <c r="F912" s="22"/>
      <c r="G912" s="22"/>
      <c r="H912" s="22"/>
      <c r="I912" s="22"/>
      <c r="J912" s="22"/>
      <c r="K912" s="22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</row>
    <row r="913" spans="1:26" ht="13.5" customHeight="1">
      <c r="A913" s="22"/>
      <c r="B913" s="22"/>
      <c r="C913" s="22"/>
      <c r="D913" s="22"/>
      <c r="E913" s="22"/>
      <c r="F913" s="22"/>
      <c r="G913" s="22"/>
      <c r="H913" s="22"/>
      <c r="I913" s="22"/>
      <c r="J913" s="22"/>
      <c r="K913" s="22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</row>
    <row r="914" spans="1:26" ht="13.5" customHeight="1">
      <c r="A914" s="22"/>
      <c r="B914" s="22"/>
      <c r="C914" s="22"/>
      <c r="D914" s="22"/>
      <c r="E914" s="22"/>
      <c r="F914" s="22"/>
      <c r="G914" s="22"/>
      <c r="H914" s="22"/>
      <c r="I914" s="22"/>
      <c r="J914" s="22"/>
      <c r="K914" s="22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</row>
    <row r="915" spans="1:26" ht="13.5" customHeight="1">
      <c r="A915" s="22"/>
      <c r="B915" s="22"/>
      <c r="C915" s="22"/>
      <c r="D915" s="22"/>
      <c r="E915" s="22"/>
      <c r="F915" s="22"/>
      <c r="G915" s="22"/>
      <c r="H915" s="22"/>
      <c r="I915" s="22"/>
      <c r="J915" s="22"/>
      <c r="K915" s="22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</row>
    <row r="916" spans="1:26" ht="13.5" customHeight="1">
      <c r="A916" s="22"/>
      <c r="B916" s="22"/>
      <c r="C916" s="22"/>
      <c r="D916" s="22"/>
      <c r="E916" s="22"/>
      <c r="F916" s="22"/>
      <c r="G916" s="22"/>
      <c r="H916" s="22"/>
      <c r="I916" s="22"/>
      <c r="J916" s="22"/>
      <c r="K916" s="22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</row>
    <row r="917" spans="1:26" ht="13.5" customHeight="1">
      <c r="A917" s="22"/>
      <c r="B917" s="22"/>
      <c r="C917" s="22"/>
      <c r="D917" s="22"/>
      <c r="E917" s="22"/>
      <c r="F917" s="22"/>
      <c r="G917" s="22"/>
      <c r="H917" s="22"/>
      <c r="I917" s="22"/>
      <c r="J917" s="22"/>
      <c r="K917" s="22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</row>
    <row r="918" spans="1:26" ht="13.5" customHeight="1">
      <c r="A918" s="22"/>
      <c r="B918" s="22"/>
      <c r="C918" s="22"/>
      <c r="D918" s="22"/>
      <c r="E918" s="22"/>
      <c r="F918" s="22"/>
      <c r="G918" s="22"/>
      <c r="H918" s="22"/>
      <c r="I918" s="22"/>
      <c r="J918" s="22"/>
      <c r="K918" s="22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</row>
    <row r="919" spans="1:26" ht="13.5" customHeight="1">
      <c r="A919" s="22"/>
      <c r="B919" s="22"/>
      <c r="C919" s="22"/>
      <c r="D919" s="22"/>
      <c r="E919" s="22"/>
      <c r="F919" s="22"/>
      <c r="G919" s="22"/>
      <c r="H919" s="22"/>
      <c r="I919" s="22"/>
      <c r="J919" s="22"/>
      <c r="K919" s="22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</row>
    <row r="920" spans="1:26" ht="13.5" customHeight="1">
      <c r="A920" s="22"/>
      <c r="B920" s="22"/>
      <c r="C920" s="22"/>
      <c r="D920" s="22"/>
      <c r="E920" s="22"/>
      <c r="F920" s="22"/>
      <c r="G920" s="22"/>
      <c r="H920" s="22"/>
      <c r="I920" s="22"/>
      <c r="J920" s="22"/>
      <c r="K920" s="22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</row>
    <row r="921" spans="1:26" ht="13.5" customHeight="1">
      <c r="A921" s="22"/>
      <c r="B921" s="22"/>
      <c r="C921" s="22"/>
      <c r="D921" s="22"/>
      <c r="E921" s="22"/>
      <c r="F921" s="22"/>
      <c r="G921" s="22"/>
      <c r="H921" s="22"/>
      <c r="I921" s="22"/>
      <c r="J921" s="22"/>
      <c r="K921" s="22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</row>
    <row r="922" spans="1:26" ht="13.5" customHeight="1">
      <c r="A922" s="22"/>
      <c r="B922" s="22"/>
      <c r="C922" s="22"/>
      <c r="D922" s="22"/>
      <c r="E922" s="22"/>
      <c r="F922" s="22"/>
      <c r="G922" s="22"/>
      <c r="H922" s="22"/>
      <c r="I922" s="22"/>
      <c r="J922" s="22"/>
      <c r="K922" s="22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</row>
    <row r="923" spans="1:26" ht="13.5" customHeight="1">
      <c r="A923" s="22"/>
      <c r="B923" s="22"/>
      <c r="C923" s="22"/>
      <c r="D923" s="22"/>
      <c r="E923" s="22"/>
      <c r="F923" s="22"/>
      <c r="G923" s="22"/>
      <c r="H923" s="22"/>
      <c r="I923" s="22"/>
      <c r="J923" s="22"/>
      <c r="K923" s="22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</row>
    <row r="924" spans="1:26" ht="13.5" customHeight="1">
      <c r="A924" s="22"/>
      <c r="B924" s="22"/>
      <c r="C924" s="22"/>
      <c r="D924" s="22"/>
      <c r="E924" s="22"/>
      <c r="F924" s="22"/>
      <c r="G924" s="22"/>
      <c r="H924" s="22"/>
      <c r="I924" s="22"/>
      <c r="J924" s="22"/>
      <c r="K924" s="22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</row>
    <row r="925" spans="1:26" ht="13.5" customHeight="1">
      <c r="A925" s="22"/>
      <c r="B925" s="22"/>
      <c r="C925" s="22"/>
      <c r="D925" s="22"/>
      <c r="E925" s="22"/>
      <c r="F925" s="22"/>
      <c r="G925" s="22"/>
      <c r="H925" s="22"/>
      <c r="I925" s="22"/>
      <c r="J925" s="22"/>
      <c r="K925" s="22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</row>
    <row r="926" spans="1:26" ht="13.5" customHeight="1">
      <c r="A926" s="22"/>
      <c r="B926" s="22"/>
      <c r="C926" s="22"/>
      <c r="D926" s="22"/>
      <c r="E926" s="22"/>
      <c r="F926" s="22"/>
      <c r="G926" s="22"/>
      <c r="H926" s="22"/>
      <c r="I926" s="22"/>
      <c r="J926" s="22"/>
      <c r="K926" s="22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</row>
    <row r="927" spans="1:26" ht="13.5" customHeight="1">
      <c r="A927" s="22"/>
      <c r="B927" s="22"/>
      <c r="C927" s="22"/>
      <c r="D927" s="22"/>
      <c r="E927" s="22"/>
      <c r="F927" s="22"/>
      <c r="G927" s="22"/>
      <c r="H927" s="22"/>
      <c r="I927" s="22"/>
      <c r="J927" s="22"/>
      <c r="K927" s="22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</row>
    <row r="928" spans="1:26" ht="13.5" customHeight="1">
      <c r="A928" s="22"/>
      <c r="B928" s="22"/>
      <c r="C928" s="22"/>
      <c r="D928" s="22"/>
      <c r="E928" s="22"/>
      <c r="F928" s="22"/>
      <c r="G928" s="22"/>
      <c r="H928" s="22"/>
      <c r="I928" s="22"/>
      <c r="J928" s="22"/>
      <c r="K928" s="22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</row>
    <row r="929" spans="1:26" ht="13.5" customHeight="1">
      <c r="A929" s="22"/>
      <c r="B929" s="22"/>
      <c r="C929" s="22"/>
      <c r="D929" s="22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</row>
    <row r="930" spans="1:26" ht="13.5" customHeight="1">
      <c r="A930" s="22"/>
      <c r="B930" s="22"/>
      <c r="C930" s="22"/>
      <c r="D930" s="22"/>
      <c r="E930" s="22"/>
      <c r="F930" s="22"/>
      <c r="G930" s="22"/>
      <c r="H930" s="22"/>
      <c r="I930" s="22"/>
      <c r="J930" s="22"/>
      <c r="K930" s="22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</row>
    <row r="931" spans="1:26" ht="13.5" customHeight="1">
      <c r="A931" s="22"/>
      <c r="B931" s="22"/>
      <c r="C931" s="22"/>
      <c r="D931" s="22"/>
      <c r="E931" s="22"/>
      <c r="F931" s="22"/>
      <c r="G931" s="22"/>
      <c r="H931" s="22"/>
      <c r="I931" s="22"/>
      <c r="J931" s="22"/>
      <c r="K931" s="22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</row>
    <row r="932" spans="1:26" ht="13.5" customHeight="1">
      <c r="A932" s="22"/>
      <c r="B932" s="22"/>
      <c r="C932" s="22"/>
      <c r="D932" s="22"/>
      <c r="E932" s="22"/>
      <c r="F932" s="22"/>
      <c r="G932" s="22"/>
      <c r="H932" s="22"/>
      <c r="I932" s="22"/>
      <c r="J932" s="22"/>
      <c r="K932" s="22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</row>
    <row r="933" spans="1:26" ht="13.5" customHeight="1">
      <c r="A933" s="22"/>
      <c r="B933" s="22"/>
      <c r="C933" s="22"/>
      <c r="D933" s="22"/>
      <c r="E933" s="22"/>
      <c r="F933" s="22"/>
      <c r="G933" s="22"/>
      <c r="H933" s="22"/>
      <c r="I933" s="22"/>
      <c r="J933" s="22"/>
      <c r="K933" s="22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</row>
    <row r="934" spans="1:26" ht="13.5" customHeight="1">
      <c r="A934" s="22"/>
      <c r="B934" s="22"/>
      <c r="C934" s="22"/>
      <c r="D934" s="22"/>
      <c r="E934" s="22"/>
      <c r="F934" s="22"/>
      <c r="G934" s="22"/>
      <c r="H934" s="22"/>
      <c r="I934" s="22"/>
      <c r="J934" s="22"/>
      <c r="K934" s="22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</row>
    <row r="935" spans="1:26" ht="13.5" customHeight="1">
      <c r="A935" s="22"/>
      <c r="B935" s="22"/>
      <c r="C935" s="22"/>
      <c r="D935" s="22"/>
      <c r="E935" s="22"/>
      <c r="F935" s="22"/>
      <c r="G935" s="22"/>
      <c r="H935" s="22"/>
      <c r="I935" s="22"/>
      <c r="J935" s="22"/>
      <c r="K935" s="22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</row>
    <row r="936" spans="1:26" ht="13.5" customHeight="1">
      <c r="A936" s="22"/>
      <c r="B936" s="22"/>
      <c r="C936" s="22"/>
      <c r="D936" s="22"/>
      <c r="E936" s="22"/>
      <c r="F936" s="22"/>
      <c r="G936" s="22"/>
      <c r="H936" s="22"/>
      <c r="I936" s="22"/>
      <c r="J936" s="22"/>
      <c r="K936" s="22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</row>
    <row r="937" spans="1:26" ht="13.5" customHeight="1">
      <c r="A937" s="22"/>
      <c r="B937" s="22"/>
      <c r="C937" s="22"/>
      <c r="D937" s="22"/>
      <c r="E937" s="22"/>
      <c r="F937" s="22"/>
      <c r="G937" s="22"/>
      <c r="H937" s="22"/>
      <c r="I937" s="22"/>
      <c r="J937" s="22"/>
      <c r="K937" s="22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</row>
    <row r="938" spans="1:26" ht="13.5" customHeight="1">
      <c r="A938" s="22"/>
      <c r="B938" s="22"/>
      <c r="C938" s="22"/>
      <c r="D938" s="22"/>
      <c r="E938" s="22"/>
      <c r="F938" s="22"/>
      <c r="G938" s="22"/>
      <c r="H938" s="22"/>
      <c r="I938" s="22"/>
      <c r="J938" s="22"/>
      <c r="K938" s="22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</row>
    <row r="939" spans="1:26" ht="13.5" customHeight="1">
      <c r="A939" s="22"/>
      <c r="B939" s="22"/>
      <c r="C939" s="22"/>
      <c r="D939" s="22"/>
      <c r="E939" s="22"/>
      <c r="F939" s="22"/>
      <c r="G939" s="22"/>
      <c r="H939" s="22"/>
      <c r="I939" s="22"/>
      <c r="J939" s="22"/>
      <c r="K939" s="22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</row>
    <row r="940" spans="1:26" ht="13.5" customHeight="1">
      <c r="A940" s="22"/>
      <c r="B940" s="22"/>
      <c r="C940" s="22"/>
      <c r="D940" s="22"/>
      <c r="E940" s="22"/>
      <c r="F940" s="22"/>
      <c r="G940" s="22"/>
      <c r="H940" s="22"/>
      <c r="I940" s="22"/>
      <c r="J940" s="22"/>
      <c r="K940" s="22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</row>
    <row r="941" spans="1:26" ht="13.5" customHeight="1">
      <c r="A941" s="22"/>
      <c r="B941" s="22"/>
      <c r="C941" s="22"/>
      <c r="D941" s="22"/>
      <c r="E941" s="22"/>
      <c r="F941" s="22"/>
      <c r="G941" s="22"/>
      <c r="H941" s="22"/>
      <c r="I941" s="22"/>
      <c r="J941" s="22"/>
      <c r="K941" s="22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</row>
    <row r="942" spans="1:26" ht="13.5" customHeight="1">
      <c r="A942" s="22"/>
      <c r="B942" s="22"/>
      <c r="C942" s="22"/>
      <c r="D942" s="22"/>
      <c r="E942" s="22"/>
      <c r="F942" s="22"/>
      <c r="G942" s="22"/>
      <c r="H942" s="22"/>
      <c r="I942" s="22"/>
      <c r="J942" s="22"/>
      <c r="K942" s="22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</row>
    <row r="943" spans="1:26" ht="13.5" customHeight="1">
      <c r="A943" s="22"/>
      <c r="B943" s="22"/>
      <c r="C943" s="22"/>
      <c r="D943" s="22"/>
      <c r="E943" s="22"/>
      <c r="F943" s="22"/>
      <c r="G943" s="22"/>
      <c r="H943" s="22"/>
      <c r="I943" s="22"/>
      <c r="J943" s="22"/>
      <c r="K943" s="22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</row>
    <row r="944" spans="1:26" ht="13.5" customHeight="1">
      <c r="A944" s="22"/>
      <c r="B944" s="22"/>
      <c r="C944" s="22"/>
      <c r="D944" s="22"/>
      <c r="E944" s="22"/>
      <c r="F944" s="22"/>
      <c r="G944" s="22"/>
      <c r="H944" s="22"/>
      <c r="I944" s="22"/>
      <c r="J944" s="22"/>
      <c r="K944" s="22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</row>
    <row r="945" spans="1:26" ht="13.5" customHeight="1">
      <c r="A945" s="22"/>
      <c r="B945" s="22"/>
      <c r="C945" s="22"/>
      <c r="D945" s="22"/>
      <c r="E945" s="22"/>
      <c r="F945" s="22"/>
      <c r="G945" s="22"/>
      <c r="H945" s="22"/>
      <c r="I945" s="22"/>
      <c r="J945" s="22"/>
      <c r="K945" s="22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</row>
    <row r="946" spans="1:26" ht="13.5" customHeight="1">
      <c r="A946" s="22"/>
      <c r="B946" s="22"/>
      <c r="C946" s="22"/>
      <c r="D946" s="22"/>
      <c r="E946" s="22"/>
      <c r="F946" s="22"/>
      <c r="G946" s="22"/>
      <c r="H946" s="22"/>
      <c r="I946" s="22"/>
      <c r="J946" s="22"/>
      <c r="K946" s="22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</row>
    <row r="947" spans="1:26" ht="13.5" customHeight="1">
      <c r="A947" s="22"/>
      <c r="B947" s="22"/>
      <c r="C947" s="22"/>
      <c r="D947" s="22"/>
      <c r="E947" s="22"/>
      <c r="F947" s="22"/>
      <c r="G947" s="22"/>
      <c r="H947" s="22"/>
      <c r="I947" s="22"/>
      <c r="J947" s="22"/>
      <c r="K947" s="22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</row>
    <row r="948" spans="1:26" ht="13.5" customHeight="1">
      <c r="A948" s="22"/>
      <c r="B948" s="22"/>
      <c r="C948" s="22"/>
      <c r="D948" s="22"/>
      <c r="E948" s="22"/>
      <c r="F948" s="22"/>
      <c r="G948" s="22"/>
      <c r="H948" s="22"/>
      <c r="I948" s="22"/>
      <c r="J948" s="22"/>
      <c r="K948" s="22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</row>
    <row r="949" spans="1:26" ht="13.5" customHeight="1">
      <c r="A949" s="22"/>
      <c r="B949" s="22"/>
      <c r="C949" s="22"/>
      <c r="D949" s="22"/>
      <c r="E949" s="22"/>
      <c r="F949" s="22"/>
      <c r="G949" s="22"/>
      <c r="H949" s="22"/>
      <c r="I949" s="22"/>
      <c r="J949" s="22"/>
      <c r="K949" s="22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</row>
    <row r="950" spans="1:26" ht="13.5" customHeight="1">
      <c r="A950" s="22"/>
      <c r="B950" s="22"/>
      <c r="C950" s="22"/>
      <c r="D950" s="22"/>
      <c r="E950" s="22"/>
      <c r="F950" s="22"/>
      <c r="G950" s="22"/>
      <c r="H950" s="22"/>
      <c r="I950" s="22"/>
      <c r="J950" s="22"/>
      <c r="K950" s="22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</row>
    <row r="951" spans="1:26" ht="13.5" customHeight="1">
      <c r="A951" s="22"/>
      <c r="B951" s="22"/>
      <c r="C951" s="22"/>
      <c r="D951" s="22"/>
      <c r="E951" s="22"/>
      <c r="F951" s="22"/>
      <c r="G951" s="22"/>
      <c r="H951" s="22"/>
      <c r="I951" s="22"/>
      <c r="J951" s="22"/>
      <c r="K951" s="22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</row>
    <row r="952" spans="1:26" ht="13.5" customHeight="1">
      <c r="A952" s="22"/>
      <c r="B952" s="22"/>
      <c r="C952" s="22"/>
      <c r="D952" s="22"/>
      <c r="E952" s="22"/>
      <c r="F952" s="22"/>
      <c r="G952" s="22"/>
      <c r="H952" s="22"/>
      <c r="I952" s="22"/>
      <c r="J952" s="22"/>
      <c r="K952" s="22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</row>
    <row r="953" spans="1:26" ht="13.5" customHeight="1">
      <c r="A953" s="22"/>
      <c r="B953" s="22"/>
      <c r="C953" s="22"/>
      <c r="D953" s="22"/>
      <c r="E953" s="22"/>
      <c r="F953" s="22"/>
      <c r="G953" s="22"/>
      <c r="H953" s="22"/>
      <c r="I953" s="22"/>
      <c r="J953" s="22"/>
      <c r="K953" s="22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</row>
    <row r="954" spans="1:26" ht="13.5" customHeight="1">
      <c r="A954" s="22"/>
      <c r="B954" s="22"/>
      <c r="C954" s="22"/>
      <c r="D954" s="22"/>
      <c r="E954" s="22"/>
      <c r="F954" s="22"/>
      <c r="G954" s="22"/>
      <c r="H954" s="22"/>
      <c r="I954" s="22"/>
      <c r="J954" s="22"/>
      <c r="K954" s="22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</row>
    <row r="955" spans="1:26" ht="13.5" customHeight="1">
      <c r="A955" s="22"/>
      <c r="B955" s="22"/>
      <c r="C955" s="22"/>
      <c r="D955" s="22"/>
      <c r="E955" s="22"/>
      <c r="F955" s="22"/>
      <c r="G955" s="22"/>
      <c r="H955" s="22"/>
      <c r="I955" s="22"/>
      <c r="J955" s="22"/>
      <c r="K955" s="22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</row>
    <row r="956" spans="1:26" ht="13.5" customHeight="1">
      <c r="A956" s="22"/>
      <c r="B956" s="22"/>
      <c r="C956" s="22"/>
      <c r="D956" s="22"/>
      <c r="E956" s="22"/>
      <c r="F956" s="22"/>
      <c r="G956" s="22"/>
      <c r="H956" s="22"/>
      <c r="I956" s="22"/>
      <c r="J956" s="22"/>
      <c r="K956" s="22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</row>
    <row r="957" spans="1:26" ht="13.5" customHeight="1">
      <c r="A957" s="22"/>
      <c r="B957" s="22"/>
      <c r="C957" s="22"/>
      <c r="D957" s="22"/>
      <c r="E957" s="22"/>
      <c r="F957" s="22"/>
      <c r="G957" s="22"/>
      <c r="H957" s="22"/>
      <c r="I957" s="22"/>
      <c r="J957" s="22"/>
      <c r="K957" s="22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</row>
    <row r="958" spans="1:26" ht="13.5" customHeight="1">
      <c r="A958" s="22"/>
      <c r="B958" s="22"/>
      <c r="C958" s="22"/>
      <c r="D958" s="22"/>
      <c r="E958" s="22"/>
      <c r="F958" s="22"/>
      <c r="G958" s="22"/>
      <c r="H958" s="22"/>
      <c r="I958" s="22"/>
      <c r="J958" s="22"/>
      <c r="K958" s="22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</row>
    <row r="959" spans="1:26" ht="13.5" customHeight="1">
      <c r="A959" s="22"/>
      <c r="B959" s="22"/>
      <c r="C959" s="22"/>
      <c r="D959" s="22"/>
      <c r="E959" s="22"/>
      <c r="F959" s="22"/>
      <c r="G959" s="22"/>
      <c r="H959" s="22"/>
      <c r="I959" s="22"/>
      <c r="J959" s="22"/>
      <c r="K959" s="22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</row>
    <row r="960" spans="1:26" ht="13.5" customHeight="1">
      <c r="A960" s="22"/>
      <c r="B960" s="22"/>
      <c r="C960" s="22"/>
      <c r="D960" s="22"/>
      <c r="E960" s="22"/>
      <c r="F960" s="22"/>
      <c r="G960" s="22"/>
      <c r="H960" s="22"/>
      <c r="I960" s="22"/>
      <c r="J960" s="22"/>
      <c r="K960" s="22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</row>
    <row r="961" spans="1:26" ht="13.5" customHeight="1">
      <c r="A961" s="22"/>
      <c r="B961" s="22"/>
      <c r="C961" s="22"/>
      <c r="D961" s="22"/>
      <c r="E961" s="22"/>
      <c r="F961" s="22"/>
      <c r="G961" s="22"/>
      <c r="H961" s="22"/>
      <c r="I961" s="22"/>
      <c r="J961" s="22"/>
      <c r="K961" s="22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</row>
    <row r="962" spans="1:26" ht="13.5" customHeight="1">
      <c r="A962" s="22"/>
      <c r="B962" s="22"/>
      <c r="C962" s="22"/>
      <c r="D962" s="22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</row>
    <row r="963" spans="1:26" ht="13.5" customHeight="1">
      <c r="A963" s="22"/>
      <c r="B963" s="22"/>
      <c r="C963" s="22"/>
      <c r="D963" s="22"/>
      <c r="E963" s="22"/>
      <c r="F963" s="22"/>
      <c r="G963" s="22"/>
      <c r="H963" s="22"/>
      <c r="I963" s="22"/>
      <c r="J963" s="22"/>
      <c r="K963" s="22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</row>
    <row r="964" spans="1:26" ht="13.5" customHeight="1">
      <c r="A964" s="22"/>
      <c r="B964" s="22"/>
      <c r="C964" s="22"/>
      <c r="D964" s="22"/>
      <c r="E964" s="22"/>
      <c r="F964" s="22"/>
      <c r="G964" s="22"/>
      <c r="H964" s="22"/>
      <c r="I964" s="22"/>
      <c r="J964" s="22"/>
      <c r="K964" s="22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</row>
    <row r="965" spans="1:26" ht="13.5" customHeight="1">
      <c r="A965" s="22"/>
      <c r="B965" s="22"/>
      <c r="C965" s="22"/>
      <c r="D965" s="22"/>
      <c r="E965" s="22"/>
      <c r="F965" s="22"/>
      <c r="G965" s="22"/>
      <c r="H965" s="22"/>
      <c r="I965" s="22"/>
      <c r="J965" s="22"/>
      <c r="K965" s="22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</row>
    <row r="966" spans="1:26" ht="13.5" customHeight="1">
      <c r="A966" s="22"/>
      <c r="B966" s="22"/>
      <c r="C966" s="22"/>
      <c r="D966" s="22"/>
      <c r="E966" s="22"/>
      <c r="F966" s="22"/>
      <c r="G966" s="22"/>
      <c r="H966" s="22"/>
      <c r="I966" s="22"/>
      <c r="J966" s="22"/>
      <c r="K966" s="22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</row>
    <row r="967" spans="1:26" ht="13.5" customHeight="1">
      <c r="A967" s="22"/>
      <c r="B967" s="22"/>
      <c r="C967" s="22"/>
      <c r="D967" s="22"/>
      <c r="E967" s="22"/>
      <c r="F967" s="22"/>
      <c r="G967" s="22"/>
      <c r="H967" s="22"/>
      <c r="I967" s="22"/>
      <c r="J967" s="22"/>
      <c r="K967" s="22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</row>
    <row r="968" spans="1:26" ht="13.5" customHeight="1">
      <c r="A968" s="22"/>
      <c r="B968" s="22"/>
      <c r="C968" s="22"/>
      <c r="D968" s="22"/>
      <c r="E968" s="22"/>
      <c r="F968" s="22"/>
      <c r="G968" s="22"/>
      <c r="H968" s="22"/>
      <c r="I968" s="22"/>
      <c r="J968" s="22"/>
      <c r="K968" s="22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</row>
    <row r="969" spans="1:26" ht="13.5" customHeight="1">
      <c r="A969" s="22"/>
      <c r="B969" s="22"/>
      <c r="C969" s="22"/>
      <c r="D969" s="22"/>
      <c r="E969" s="22"/>
      <c r="F969" s="22"/>
      <c r="G969" s="22"/>
      <c r="H969" s="22"/>
      <c r="I969" s="22"/>
      <c r="J969" s="22"/>
      <c r="K969" s="22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</row>
    <row r="970" spans="1:26" ht="13.5" customHeight="1">
      <c r="A970" s="22"/>
      <c r="B970" s="22"/>
      <c r="C970" s="22"/>
      <c r="D970" s="22"/>
      <c r="E970" s="22"/>
      <c r="F970" s="22"/>
      <c r="G970" s="22"/>
      <c r="H970" s="22"/>
      <c r="I970" s="22"/>
      <c r="J970" s="22"/>
      <c r="K970" s="22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</row>
    <row r="971" spans="1:26" ht="13.5" customHeight="1">
      <c r="A971" s="22"/>
      <c r="B971" s="22"/>
      <c r="C971" s="22"/>
      <c r="D971" s="22"/>
      <c r="E971" s="22"/>
      <c r="F971" s="22"/>
      <c r="G971" s="22"/>
      <c r="H971" s="22"/>
      <c r="I971" s="22"/>
      <c r="J971" s="22"/>
      <c r="K971" s="22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</row>
    <row r="972" spans="1:26" ht="13.5" customHeight="1">
      <c r="A972" s="22"/>
      <c r="B972" s="22"/>
      <c r="C972" s="22"/>
      <c r="D972" s="22"/>
      <c r="E972" s="22"/>
      <c r="F972" s="22"/>
      <c r="G972" s="22"/>
      <c r="H972" s="22"/>
      <c r="I972" s="22"/>
      <c r="J972" s="22"/>
      <c r="K972" s="22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</row>
    <row r="973" spans="1:26" ht="13.5" customHeight="1">
      <c r="A973" s="22"/>
      <c r="B973" s="22"/>
      <c r="C973" s="22"/>
      <c r="D973" s="22"/>
      <c r="E973" s="22"/>
      <c r="F973" s="22"/>
      <c r="G973" s="22"/>
      <c r="H973" s="22"/>
      <c r="I973" s="22"/>
      <c r="J973" s="22"/>
      <c r="K973" s="22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</row>
    <row r="974" spans="1:26" ht="13.5" customHeight="1">
      <c r="A974" s="22"/>
      <c r="B974" s="22"/>
      <c r="C974" s="22"/>
      <c r="D974" s="22"/>
      <c r="E974" s="22"/>
      <c r="F974" s="22"/>
      <c r="G974" s="22"/>
      <c r="H974" s="22"/>
      <c r="I974" s="22"/>
      <c r="J974" s="22"/>
      <c r="K974" s="22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</row>
    <row r="975" spans="1:26" ht="13.5" customHeight="1">
      <c r="A975" s="22"/>
      <c r="B975" s="22"/>
      <c r="C975" s="22"/>
      <c r="D975" s="22"/>
      <c r="E975" s="22"/>
      <c r="F975" s="22"/>
      <c r="G975" s="22"/>
      <c r="H975" s="22"/>
      <c r="I975" s="22"/>
      <c r="J975" s="22"/>
      <c r="K975" s="22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</row>
    <row r="976" spans="1:26" ht="13.5" customHeight="1">
      <c r="A976" s="22"/>
      <c r="B976" s="22"/>
      <c r="C976" s="22"/>
      <c r="D976" s="22"/>
      <c r="E976" s="22"/>
      <c r="F976" s="22"/>
      <c r="G976" s="22"/>
      <c r="H976" s="22"/>
      <c r="I976" s="22"/>
      <c r="J976" s="22"/>
      <c r="K976" s="22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</row>
    <row r="977" spans="1:26" ht="13.5" customHeight="1">
      <c r="A977" s="22"/>
      <c r="B977" s="22"/>
      <c r="C977" s="22"/>
      <c r="D977" s="22"/>
      <c r="E977" s="22"/>
      <c r="F977" s="22"/>
      <c r="G977" s="22"/>
      <c r="H977" s="22"/>
      <c r="I977" s="22"/>
      <c r="J977" s="22"/>
      <c r="K977" s="22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</row>
    <row r="978" spans="1:26" ht="13.5" customHeight="1">
      <c r="A978" s="22"/>
      <c r="B978" s="22"/>
      <c r="C978" s="22"/>
      <c r="D978" s="22"/>
      <c r="E978" s="22"/>
      <c r="F978" s="22"/>
      <c r="G978" s="22"/>
      <c r="H978" s="22"/>
      <c r="I978" s="22"/>
      <c r="J978" s="22"/>
      <c r="K978" s="22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</row>
    <row r="979" spans="1:26" ht="13.5" customHeight="1">
      <c r="A979" s="22"/>
      <c r="B979" s="22"/>
      <c r="C979" s="22"/>
      <c r="D979" s="22"/>
      <c r="E979" s="22"/>
      <c r="F979" s="22"/>
      <c r="G979" s="22"/>
      <c r="H979" s="22"/>
      <c r="I979" s="22"/>
      <c r="J979" s="22"/>
      <c r="K979" s="22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</row>
    <row r="980" spans="1:26" ht="13.5" customHeight="1">
      <c r="A980" s="22"/>
      <c r="B980" s="22"/>
      <c r="C980" s="22"/>
      <c r="D980" s="22"/>
      <c r="E980" s="22"/>
      <c r="F980" s="22"/>
      <c r="G980" s="22"/>
      <c r="H980" s="22"/>
      <c r="I980" s="22"/>
      <c r="J980" s="22"/>
      <c r="K980" s="22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</row>
    <row r="981" spans="1:26" ht="13.5" customHeight="1">
      <c r="A981" s="22"/>
      <c r="B981" s="22"/>
      <c r="C981" s="22"/>
      <c r="D981" s="22"/>
      <c r="E981" s="22"/>
      <c r="F981" s="22"/>
      <c r="G981" s="22"/>
      <c r="H981" s="22"/>
      <c r="I981" s="22"/>
      <c r="J981" s="22"/>
      <c r="K981" s="22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</row>
    <row r="982" spans="1:26" ht="13.5" customHeight="1">
      <c r="A982" s="22"/>
      <c r="B982" s="22"/>
      <c r="C982" s="22"/>
      <c r="D982" s="22"/>
      <c r="E982" s="22"/>
      <c r="F982" s="22"/>
      <c r="G982" s="22"/>
      <c r="H982" s="22"/>
      <c r="I982" s="22"/>
      <c r="J982" s="22"/>
      <c r="K982" s="22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</row>
    <row r="983" spans="1:26" ht="13.5" customHeight="1">
      <c r="A983" s="22"/>
      <c r="B983" s="22"/>
      <c r="C983" s="22"/>
      <c r="D983" s="22"/>
      <c r="E983" s="22"/>
      <c r="F983" s="22"/>
      <c r="G983" s="22"/>
      <c r="H983" s="22"/>
      <c r="I983" s="22"/>
      <c r="J983" s="22"/>
      <c r="K983" s="22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</row>
    <row r="984" spans="1:26" ht="13.5" customHeight="1">
      <c r="A984" s="22"/>
      <c r="B984" s="22"/>
      <c r="C984" s="22"/>
      <c r="D984" s="22"/>
      <c r="E984" s="22"/>
      <c r="F984" s="22"/>
      <c r="G984" s="22"/>
      <c r="H984" s="22"/>
      <c r="I984" s="22"/>
      <c r="J984" s="22"/>
      <c r="K984" s="22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</row>
    <row r="985" spans="1:26" ht="13.5" customHeight="1">
      <c r="A985" s="22"/>
      <c r="B985" s="22"/>
      <c r="C985" s="22"/>
      <c r="D985" s="22"/>
      <c r="E985" s="22"/>
      <c r="F985" s="22"/>
      <c r="G985" s="22"/>
      <c r="H985" s="22"/>
      <c r="I985" s="22"/>
      <c r="J985" s="22"/>
      <c r="K985" s="22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</row>
    <row r="986" spans="1:26" ht="13.5" customHeight="1">
      <c r="A986" s="22"/>
      <c r="B986" s="22"/>
      <c r="C986" s="22"/>
      <c r="D986" s="22"/>
      <c r="E986" s="22"/>
      <c r="F986" s="22"/>
      <c r="G986" s="22"/>
      <c r="H986" s="22"/>
      <c r="I986" s="22"/>
      <c r="J986" s="22"/>
      <c r="K986" s="22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</row>
    <row r="987" spans="1:26" ht="13.5" customHeight="1">
      <c r="A987" s="22"/>
      <c r="B987" s="22"/>
      <c r="C987" s="22"/>
      <c r="D987" s="22"/>
      <c r="E987" s="22"/>
      <c r="F987" s="22"/>
      <c r="G987" s="22"/>
      <c r="H987" s="22"/>
      <c r="I987" s="22"/>
      <c r="J987" s="22"/>
      <c r="K987" s="22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</row>
    <row r="988" spans="1:26" ht="13.5" customHeight="1">
      <c r="A988" s="22"/>
      <c r="B988" s="22"/>
      <c r="C988" s="22"/>
      <c r="D988" s="22"/>
      <c r="E988" s="22"/>
      <c r="F988" s="22"/>
      <c r="G988" s="22"/>
      <c r="H988" s="22"/>
      <c r="I988" s="22"/>
      <c r="J988" s="22"/>
      <c r="K988" s="22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</row>
    <row r="989" spans="1:26" ht="13.5" customHeight="1">
      <c r="A989" s="22"/>
      <c r="B989" s="22"/>
      <c r="C989" s="22"/>
      <c r="D989" s="22"/>
      <c r="E989" s="22"/>
      <c r="F989" s="22"/>
      <c r="G989" s="22"/>
      <c r="H989" s="22"/>
      <c r="I989" s="22"/>
      <c r="J989" s="22"/>
      <c r="K989" s="22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</row>
    <row r="990" spans="1:26" ht="13.5" customHeight="1">
      <c r="A990" s="22"/>
      <c r="B990" s="22"/>
      <c r="C990" s="22"/>
      <c r="D990" s="22"/>
      <c r="E990" s="22"/>
      <c r="F990" s="22"/>
      <c r="G990" s="22"/>
      <c r="H990" s="22"/>
      <c r="I990" s="22"/>
      <c r="J990" s="22"/>
      <c r="K990" s="22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</row>
    <row r="991" spans="1:26" ht="13.5" customHeight="1">
      <c r="A991" s="22"/>
      <c r="B991" s="22"/>
      <c r="C991" s="22"/>
      <c r="D991" s="22"/>
      <c r="E991" s="22"/>
      <c r="F991" s="22"/>
      <c r="G991" s="22"/>
      <c r="H991" s="22"/>
      <c r="I991" s="22"/>
      <c r="J991" s="22"/>
      <c r="K991" s="22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</row>
    <row r="992" spans="1:26" ht="13.5" customHeight="1">
      <c r="A992" s="22"/>
      <c r="B992" s="22"/>
      <c r="C992" s="22"/>
      <c r="D992" s="22"/>
      <c r="E992" s="22"/>
      <c r="F992" s="22"/>
      <c r="G992" s="22"/>
      <c r="H992" s="22"/>
      <c r="I992" s="22"/>
      <c r="J992" s="22"/>
      <c r="K992" s="22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</row>
    <row r="993" spans="1:26" ht="13.5" customHeight="1">
      <c r="A993" s="22"/>
      <c r="B993" s="22"/>
      <c r="C993" s="22"/>
      <c r="D993" s="22"/>
      <c r="E993" s="22"/>
      <c r="F993" s="22"/>
      <c r="G993" s="22"/>
      <c r="H993" s="22"/>
      <c r="I993" s="22"/>
      <c r="J993" s="22"/>
      <c r="K993" s="22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</row>
    <row r="994" spans="1:26" ht="13.5" customHeight="1">
      <c r="A994" s="22"/>
      <c r="B994" s="22"/>
      <c r="C994" s="22"/>
      <c r="D994" s="22"/>
      <c r="E994" s="22"/>
      <c r="F994" s="22"/>
      <c r="G994" s="22"/>
      <c r="H994" s="22"/>
      <c r="I994" s="22"/>
      <c r="J994" s="22"/>
      <c r="K994" s="22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</row>
    <row r="995" spans="1:26" ht="13.5" customHeight="1">
      <c r="A995" s="22"/>
      <c r="B995" s="22"/>
      <c r="C995" s="22"/>
      <c r="D995" s="22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</row>
    <row r="996" spans="1:26" ht="13.5" customHeight="1">
      <c r="A996" s="22"/>
      <c r="B996" s="22"/>
      <c r="C996" s="22"/>
      <c r="D996" s="22"/>
      <c r="E996" s="22"/>
      <c r="F996" s="22"/>
      <c r="G996" s="22"/>
      <c r="H996" s="22"/>
      <c r="I996" s="22"/>
      <c r="J996" s="22"/>
      <c r="K996" s="22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</row>
    <row r="997" spans="1:26" ht="13.5" customHeight="1">
      <c r="A997" s="22"/>
      <c r="B997" s="22"/>
      <c r="C997" s="22"/>
      <c r="D997" s="22"/>
      <c r="E997" s="22"/>
      <c r="F997" s="22"/>
      <c r="G997" s="22"/>
      <c r="H997" s="22"/>
      <c r="I997" s="22"/>
      <c r="J997" s="22"/>
      <c r="K997" s="22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</row>
    <row r="998" spans="1:26" ht="13.5" customHeight="1">
      <c r="A998" s="22"/>
      <c r="B998" s="22"/>
      <c r="C998" s="22"/>
      <c r="D998" s="22"/>
      <c r="E998" s="22"/>
      <c r="F998" s="22"/>
      <c r="G998" s="22"/>
      <c r="H998" s="22"/>
      <c r="I998" s="22"/>
      <c r="J998" s="22"/>
      <c r="K998" s="22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</row>
    <row r="999" spans="1:26" ht="13.5" customHeight="1">
      <c r="A999" s="22"/>
      <c r="B999" s="22"/>
      <c r="C999" s="22"/>
      <c r="D999" s="22"/>
      <c r="E999" s="22"/>
      <c r="F999" s="22"/>
      <c r="G999" s="22"/>
      <c r="H999" s="22"/>
      <c r="I999" s="22"/>
      <c r="J999" s="22"/>
      <c r="K999" s="22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</row>
    <row r="1000" spans="1:26" ht="13.5" customHeight="1">
      <c r="A1000" s="22"/>
      <c r="B1000" s="22"/>
      <c r="C1000" s="22"/>
      <c r="D1000" s="22"/>
      <c r="E1000" s="22"/>
      <c r="F1000" s="22"/>
      <c r="G1000" s="22"/>
      <c r="H1000" s="22"/>
      <c r="I1000" s="22"/>
      <c r="J1000" s="22"/>
      <c r="K1000" s="22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</row>
  </sheetData>
  <phoneticPr fontId="18"/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22</vt:i4>
      </vt:variant>
    </vt:vector>
  </HeadingPairs>
  <TitlesOfParts>
    <vt:vector size="22" baseType="lpstr">
      <vt:lpstr>地点番号</vt:lpstr>
      <vt:lpstr>QAQC</vt:lpstr>
      <vt:lpstr>調査年月日</vt:lpstr>
      <vt:lpstr>測定日数</vt:lpstr>
      <vt:lpstr>mm</vt:lpstr>
      <vt:lpstr>pH</vt:lpstr>
      <vt:lpstr>EC</vt:lpstr>
      <vt:lpstr>SO4</vt:lpstr>
      <vt:lpstr>NO3</vt:lpstr>
      <vt:lpstr>Cl</vt:lpstr>
      <vt:lpstr>H</vt:lpstr>
      <vt:lpstr>NH4</vt:lpstr>
      <vt:lpstr>Na</vt:lpstr>
      <vt:lpstr>K</vt:lpstr>
      <vt:lpstr>Mg</vt:lpstr>
      <vt:lpstr>Ca</vt:lpstr>
      <vt:lpstr>A+C</vt:lpstr>
      <vt:lpstr>R1</vt:lpstr>
      <vt:lpstr>R2</vt:lpstr>
      <vt:lpstr>年まとめ</vt:lpstr>
      <vt:lpstr>年沈着量</vt:lpstr>
      <vt:lpstr>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 宏昭</cp:lastModifiedBy>
  <dcterms:created xsi:type="dcterms:W3CDTF">2026-06-22T05:24:45Z</dcterms:created>
  <dcterms:modified xsi:type="dcterms:W3CDTF">2026-06-22T05:24:45Z</dcterms:modified>
</cp:coreProperties>
</file>